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<sst xmlns="http://schemas.openxmlformats.org/spreadsheetml/2006/main" uniqueCount="106">
  <si>
    <t>DEVOTE</t>
  </si>
  <si>
    <t>Hourly</t>
  </si>
  <si>
    <t>Fringe</t>
  </si>
  <si>
    <t>Total</t>
  </si>
  <si>
    <t>Federal Tax ID:</t>
  </si>
  <si>
    <t>PI</t>
  </si>
  <si>
    <t>RN</t>
  </si>
  <si>
    <t>Expected Enrollment    18</t>
  </si>
  <si>
    <t>RA</t>
  </si>
  <si>
    <t>CTRN#</t>
  </si>
  <si>
    <t>Contract #</t>
  </si>
  <si>
    <t>VISIT: ^^</t>
  </si>
  <si>
    <t>Screen</t>
  </si>
  <si>
    <t>Rand</t>
  </si>
  <si>
    <t>V3</t>
  </si>
  <si>
    <t>V4</t>
  </si>
  <si>
    <t>V5</t>
  </si>
  <si>
    <t>V6</t>
  </si>
  <si>
    <t>V7</t>
  </si>
  <si>
    <t>V8</t>
  </si>
  <si>
    <t>V9</t>
  </si>
  <si>
    <t>V10</t>
  </si>
  <si>
    <t>V13</t>
  </si>
  <si>
    <t>V16</t>
  </si>
  <si>
    <t>V19</t>
  </si>
  <si>
    <t>V22</t>
  </si>
  <si>
    <t>V25</t>
  </si>
  <si>
    <t>V28</t>
  </si>
  <si>
    <t>V31</t>
  </si>
  <si>
    <t>V34</t>
  </si>
  <si>
    <t>V37</t>
  </si>
  <si>
    <t xml:space="preserve">V40 </t>
  </si>
  <si>
    <t>V43</t>
  </si>
  <si>
    <t>V46</t>
  </si>
  <si>
    <t>V49</t>
  </si>
  <si>
    <t>V52</t>
  </si>
  <si>
    <t>V55</t>
  </si>
  <si>
    <t>V58</t>
  </si>
  <si>
    <t>V61</t>
  </si>
  <si>
    <t>EOT</t>
  </si>
  <si>
    <t>F/U</t>
  </si>
  <si>
    <t>35 Phone Visits</t>
  </si>
  <si>
    <t>CPT CODE</t>
  </si>
  <si>
    <t>phone 11,12,14,15,17,18,20,21,23,24,26,27,29,30,32,33,35,36,38,39,41,42,44,45,47,48,49,50,53,54,56,57,59,60,62</t>
  </si>
  <si>
    <t>Unit Cost</t>
  </si>
  <si>
    <t>Pre-Screening record review and  MD review</t>
  </si>
  <si>
    <t>Consent</t>
  </si>
  <si>
    <t>Screen only: con illness, med hx, demographics, diabetes hx, cv hx, smoking, AE and obtaining records for each category</t>
  </si>
  <si>
    <t>Inclusion/exclusion review with review of medical records</t>
  </si>
  <si>
    <t>Randomization</t>
  </si>
  <si>
    <t>Withdraw criteria</t>
  </si>
  <si>
    <t>Physical Exam</t>
  </si>
  <si>
    <t xml:space="preserve">Ht </t>
  </si>
  <si>
    <t>BP/pulse</t>
  </si>
  <si>
    <t>Weight</t>
  </si>
  <si>
    <t>ECG with PI read</t>
  </si>
  <si>
    <t>Assess Hypoglycemia and document</t>
  </si>
  <si>
    <t>Collect, review and sign diary</t>
  </si>
  <si>
    <t>Con Meds and illness updates</t>
  </si>
  <si>
    <t>Insulin  Titration/Adjustment</t>
  </si>
  <si>
    <t>Phone Visit</t>
  </si>
  <si>
    <t>Site HbA1c POC</t>
  </si>
  <si>
    <t>Pregnancy Test Females</t>
  </si>
  <si>
    <t>Blood Draw (prep, processing, etc)</t>
  </si>
  <si>
    <t>Study endpoints</t>
  </si>
  <si>
    <t>Adverse Events Document collection and data entry</t>
  </si>
  <si>
    <t>Dispense Medication/Trial product Adjustment</t>
  </si>
  <si>
    <t>IVRIS Call</t>
  </si>
  <si>
    <t>Dispense ID card</t>
  </si>
  <si>
    <t>Instruct Product Use</t>
  </si>
  <si>
    <t>Directions Handout for Product use</t>
  </si>
  <si>
    <t>Dispense and train glucose meter</t>
  </si>
  <si>
    <t>SMPG Review</t>
  </si>
  <si>
    <t>Pharmacy fee @ $7.00 per RX</t>
  </si>
  <si>
    <t xml:space="preserve">Coordiantor Clinic Visit Fee (Data Entry, Data Queries, coord, billing, </t>
  </si>
  <si>
    <t>Coordinator, temp and drug accountability</t>
  </si>
  <si>
    <t>PI Fee</t>
  </si>
  <si>
    <t>Patient Payment $45 per clinic and $20 per phone Plus travel $20</t>
  </si>
  <si>
    <t xml:space="preserve">Totals </t>
  </si>
  <si>
    <t xml:space="preserve">Total Per Subject </t>
  </si>
  <si>
    <t>Overhead @ 40</t>
  </si>
  <si>
    <r>
      <rPr>
        <b val="1"/>
        <sz val="14"/>
        <color indexed="8"/>
        <rFont val="Calibri"/>
      </rPr>
      <t>Grand Total Per Participant</t>
    </r>
    <r>
      <rPr>
        <b val="1"/>
        <sz val="14"/>
        <color indexed="17"/>
        <rFont val="Calibri"/>
      </rPr>
      <t>**</t>
    </r>
  </si>
  <si>
    <t>Invoiced Items:</t>
  </si>
  <si>
    <t>Additional Pass through Expenses</t>
  </si>
  <si>
    <t>Description</t>
  </si>
  <si>
    <t>Total Cost</t>
  </si>
  <si>
    <t>Screen Failures</t>
  </si>
  <si>
    <t>Preparation of Source Documents</t>
  </si>
  <si>
    <t>Expedited Enrollment Randomization @17 Weeks</t>
  </si>
  <si>
    <t>additional resources for randomizing 8 patients within 17 weeks</t>
  </si>
  <si>
    <t>Advertising (presentations to PCP's, PPt advertising)</t>
  </si>
  <si>
    <t>Unscheduled Phone</t>
  </si>
  <si>
    <t>upon invoice</t>
  </si>
  <si>
    <t>IRB/Reg Fee</t>
  </si>
  <si>
    <t>MESI/SAE Fees</t>
  </si>
  <si>
    <t>Start-Up (including budget prep)</t>
  </si>
  <si>
    <t>Adjudicated MESI/SAE</t>
  </si>
  <si>
    <t>RECORD RETENTION (PER PARTICIPANT)</t>
  </si>
  <si>
    <t>Technical Complaints</t>
  </si>
  <si>
    <t>CONTINUING REVIEW/AMENDMENTS each</t>
  </si>
  <si>
    <t>ADDITIONAL Items INVOICED</t>
  </si>
  <si>
    <t>Supplies/Copying/Phone (have to supply own source docs, will need supplies each year)</t>
  </si>
  <si>
    <t xml:space="preserve">Pharmacy start-up fee </t>
  </si>
  <si>
    <t>Dry Ice fee per shipment (9/18 ppts) $7.00 ea</t>
  </si>
  <si>
    <t>Total Invoiceable for start-up</t>
  </si>
  <si>
    <t>with overhead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</si>
</sst>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&quot;$&quot;#,##0.00"/>
  </numFmts>
  <fonts count="2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0"/>
      <color indexed="12"/>
      <name val="Arial"/>
    </font>
    <font>
      <b val="1"/>
      <u val="single"/>
      <sz val="10"/>
      <color indexed="12"/>
      <name val="Arial"/>
    </font>
    <font>
      <sz val="10"/>
      <color indexed="8"/>
      <name val="Arial"/>
    </font>
    <font>
      <b val="1"/>
      <sz val="10"/>
      <color indexed="8"/>
      <name val="Calibri"/>
    </font>
    <font>
      <b val="1"/>
      <sz val="10"/>
      <color indexed="13"/>
      <name val="Calibri"/>
    </font>
    <font>
      <b val="1"/>
      <sz val="11"/>
      <color indexed="13"/>
      <name val="Calibri"/>
    </font>
    <font>
      <b val="1"/>
      <u val="single"/>
      <sz val="11"/>
      <color indexed="8"/>
      <name val="Calibri"/>
    </font>
    <font>
      <b val="1"/>
      <sz val="8"/>
      <color indexed="8"/>
      <name val="Calibri"/>
    </font>
    <font>
      <b val="1"/>
      <sz val="9"/>
      <color indexed="16"/>
      <name val="Calibri"/>
    </font>
    <font>
      <b val="1"/>
      <sz val="11"/>
      <color indexed="16"/>
      <name val="Calibri"/>
    </font>
    <font>
      <b val="1"/>
      <u val="single"/>
      <sz val="11"/>
      <color indexed="16"/>
      <name val="Calibri"/>
    </font>
    <font>
      <sz val="9"/>
      <color indexed="16"/>
      <name val="Calibri"/>
    </font>
    <font>
      <sz val="11"/>
      <color indexed="16"/>
      <name val="Calibri"/>
    </font>
    <font>
      <sz val="9"/>
      <color indexed="8"/>
      <name val="Calibri"/>
    </font>
    <font>
      <b val="1"/>
      <sz val="8"/>
      <color indexed="17"/>
      <name val="Calibri"/>
    </font>
    <font>
      <b val="1"/>
      <sz val="10"/>
      <color indexed="8"/>
      <name val="Arial"/>
    </font>
    <font>
      <b val="1"/>
      <sz val="10"/>
      <color indexed="17"/>
      <name val="Arial"/>
    </font>
    <font>
      <b val="1"/>
      <sz val="11"/>
      <color indexed="17"/>
      <name val="Calibri"/>
    </font>
    <font>
      <b val="1"/>
      <sz val="14"/>
      <color indexed="8"/>
      <name val="Calibri"/>
    </font>
    <font>
      <b val="1"/>
      <sz val="14"/>
      <color indexed="17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vertical="bottom"/>
    </xf>
    <xf numFmtId="0" fontId="4" fillId="2" borderId="4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center" vertical="bottom"/>
    </xf>
    <xf numFmtId="0" fontId="6" fillId="2" borderId="5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vertical="bottom"/>
    </xf>
    <xf numFmtId="10" fontId="4" fillId="2" borderId="4" applyNumberFormat="1" applyFont="1" applyFill="1" applyBorder="1" applyAlignment="1" applyProtection="0">
      <alignment vertical="bottom"/>
    </xf>
    <xf numFmtId="59" fontId="4" fillId="2" borderId="4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6" fillId="2" borderId="6" applyNumberFormat="1" applyFont="1" applyFill="1" applyBorder="1" applyAlignment="1" applyProtection="0">
      <alignment vertical="bottom"/>
    </xf>
    <xf numFmtId="0" fontId="6" fillId="2" borderId="2" applyNumberFormat="1" applyFont="1" applyFill="1" applyBorder="1" applyAlignment="1" applyProtection="0">
      <alignment vertical="bottom"/>
    </xf>
    <xf numFmtId="0" fontId="6" fillId="2" borderId="7" applyNumberFormat="1" applyFont="1" applyFill="1" applyBorder="1" applyAlignment="1" applyProtection="0">
      <alignment vertical="bottom"/>
    </xf>
    <xf numFmtId="0" fontId="6" fillId="2" borderId="8" applyNumberFormat="1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center" vertical="bottom" wrapText="1"/>
    </xf>
    <xf numFmtId="49" fontId="7" fillId="2" borderId="9" applyNumberFormat="1" applyFont="1" applyFill="1" applyBorder="1" applyAlignment="1" applyProtection="0">
      <alignment horizontal="center" vertical="bottom" wrapText="1"/>
    </xf>
    <xf numFmtId="49" fontId="7" fillId="2" borderId="10" applyNumberFormat="1" applyFont="1" applyFill="1" applyBorder="1" applyAlignment="1" applyProtection="0">
      <alignment horizontal="center" vertical="bottom" wrapText="1"/>
    </xf>
    <xf numFmtId="49" fontId="7" fillId="2" borderId="11" applyNumberFormat="1" applyFont="1" applyFill="1" applyBorder="1" applyAlignment="1" applyProtection="0">
      <alignment horizontal="center" vertical="bottom" wrapText="1"/>
    </xf>
    <xf numFmtId="49" fontId="8" fillId="2" borderId="11" applyNumberFormat="1" applyFont="1" applyFill="1" applyBorder="1" applyAlignment="1" applyProtection="0">
      <alignment horizontal="center" vertical="bottom" wrapText="1"/>
    </xf>
    <xf numFmtId="49" fontId="7" fillId="3" borderId="11" applyNumberFormat="1" applyFont="1" applyFill="1" applyBorder="1" applyAlignment="1" applyProtection="0">
      <alignment horizontal="center" vertical="bottom" wrapText="1"/>
    </xf>
    <xf numFmtId="49" fontId="9" fillId="3" borderId="11" applyNumberFormat="1" applyFont="1" applyFill="1" applyBorder="1" applyAlignment="1" applyProtection="0">
      <alignment horizontal="center" vertical="bottom" wrapText="1"/>
    </xf>
    <xf numFmtId="0" fontId="0" borderId="12" applyNumberFormat="0" applyFont="1" applyFill="0" applyBorder="1" applyAlignment="1" applyProtection="0">
      <alignment vertical="bottom"/>
    </xf>
    <xf numFmtId="0" fontId="10" fillId="2" borderId="7" applyNumberFormat="1" applyFont="1" applyFill="1" applyBorder="1" applyAlignment="1" applyProtection="0">
      <alignment vertical="bottom"/>
    </xf>
    <xf numFmtId="49" fontId="10" fillId="2" borderId="8" applyNumberFormat="1" applyFont="1" applyFill="1" applyBorder="1" applyAlignment="1" applyProtection="0">
      <alignment vertical="bottom"/>
    </xf>
    <xf numFmtId="0" fontId="10" fillId="2" borderId="11" applyNumberFormat="1" applyFont="1" applyFill="1" applyBorder="1" applyAlignment="1" applyProtection="0">
      <alignment horizontal="center" vertical="bottom"/>
    </xf>
    <xf numFmtId="0" fontId="3" fillId="2" borderId="11" applyNumberFormat="1" applyFont="1" applyFill="1" applyBorder="1" applyAlignment="1" applyProtection="0">
      <alignment horizontal="center" vertical="bottom"/>
    </xf>
    <xf numFmtId="49" fontId="11" fillId="2" borderId="11" applyNumberFormat="1" applyFont="1" applyFill="1" applyBorder="1" applyAlignment="1" applyProtection="0">
      <alignment horizontal="center" vertical="bottom" wrapText="1"/>
    </xf>
    <xf numFmtId="0" fontId="6" fillId="2" borderId="11" applyNumberFormat="1" applyFont="1" applyFill="1" applyBorder="1" applyAlignment="1" applyProtection="0">
      <alignment vertical="bottom" wrapText="1"/>
    </xf>
    <xf numFmtId="0" fontId="6" fillId="2" borderId="13" applyNumberFormat="1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center" vertical="bottom"/>
    </xf>
    <xf numFmtId="0" fontId="3" fillId="2" borderId="15" applyNumberFormat="1" applyFont="1" applyFill="1" applyBorder="1" applyAlignment="1" applyProtection="0">
      <alignment horizontal="center" vertical="bottom"/>
    </xf>
    <xf numFmtId="0" fontId="3" fillId="2" borderId="16" applyNumberFormat="1" applyFont="1" applyFill="1" applyBorder="1" applyAlignment="1" applyProtection="0">
      <alignment horizontal="center" vertical="bottom"/>
    </xf>
    <xf numFmtId="0" fontId="3" fillId="2" borderId="17" applyNumberFormat="1" applyFont="1" applyFill="1" applyBorder="1" applyAlignment="1" applyProtection="0">
      <alignment horizontal="center" vertical="bottom"/>
    </xf>
    <xf numFmtId="49" fontId="12" fillId="2" borderId="11" applyNumberFormat="1" applyFont="1" applyFill="1" applyBorder="1" applyAlignment="1" applyProtection="0">
      <alignment vertical="bottom" wrapText="1"/>
    </xf>
    <xf numFmtId="0" fontId="13" fillId="2" borderId="18" applyNumberFormat="1" applyFont="1" applyFill="1" applyBorder="1" applyAlignment="1" applyProtection="0">
      <alignment vertical="bottom"/>
    </xf>
    <xf numFmtId="59" fontId="3" fillId="2" borderId="19" applyNumberFormat="1" applyFont="1" applyFill="1" applyBorder="1" applyAlignment="1" applyProtection="0">
      <alignment horizontal="center" vertical="bottom"/>
    </xf>
    <xf numFmtId="59" fontId="3" fillId="2" borderId="11" applyNumberFormat="1" applyFont="1" applyFill="1" applyBorder="1" applyAlignment="1" applyProtection="0">
      <alignment horizontal="center" vertical="bottom"/>
    </xf>
    <xf numFmtId="4" fontId="3" fillId="2" borderId="11" applyNumberFormat="1" applyFont="1" applyFill="1" applyBorder="1" applyAlignment="1" applyProtection="0">
      <alignment horizontal="center" vertical="bottom"/>
    </xf>
    <xf numFmtId="59" fontId="0" fillId="2" borderId="12" applyNumberFormat="1" applyFont="1" applyFill="1" applyBorder="1" applyAlignment="1" applyProtection="0">
      <alignment vertical="bottom"/>
    </xf>
    <xf numFmtId="0" fontId="14" fillId="2" borderId="11" applyNumberFormat="1" applyFont="1" applyFill="1" applyBorder="1" applyAlignment="1" applyProtection="0">
      <alignment vertical="bottom"/>
    </xf>
    <xf numFmtId="3" fontId="3" fillId="2" borderId="11" applyNumberFormat="1" applyFont="1" applyFill="1" applyBorder="1" applyAlignment="1" applyProtection="0">
      <alignment horizontal="center" vertical="bottom"/>
    </xf>
    <xf numFmtId="0" fontId="13" fillId="2" borderId="11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12" fillId="2" borderId="11" applyNumberFormat="1" applyFont="1" applyFill="1" applyBorder="1" applyAlignment="1" applyProtection="0">
      <alignment vertical="bottom" wrapText="1"/>
    </xf>
    <xf numFmtId="0" fontId="0" fillId="2" borderId="20" applyNumberFormat="0" applyFont="1" applyFill="1" applyBorder="1" applyAlignment="1" applyProtection="0">
      <alignment vertical="bottom"/>
    </xf>
    <xf numFmtId="59" fontId="3" fillId="2" borderId="21" applyNumberFormat="1" applyFont="1" applyFill="1" applyBorder="1" applyAlignment="1" applyProtection="0">
      <alignment horizontal="center" vertical="bottom"/>
    </xf>
    <xf numFmtId="0" fontId="14" fillId="3" borderId="11" applyNumberFormat="1" applyFont="1" applyFill="1" applyBorder="1" applyAlignment="1" applyProtection="0">
      <alignment vertical="bottom"/>
    </xf>
    <xf numFmtId="0" fontId="15" fillId="2" borderId="11" applyNumberFormat="1" applyFont="1" applyFill="1" applyBorder="1" applyAlignment="1" applyProtection="0">
      <alignment vertical="bottom" wrapText="1"/>
    </xf>
    <xf numFmtId="0" fontId="16" fillId="2" borderId="11" applyNumberFormat="1" applyFont="1" applyFill="1" applyBorder="1" applyAlignment="1" applyProtection="0">
      <alignment vertical="bottom"/>
    </xf>
    <xf numFmtId="0" fontId="17" fillId="2" borderId="22" applyNumberFormat="1" applyFont="1" applyFill="1" applyBorder="1" applyAlignment="1" applyProtection="0">
      <alignment vertical="bottom"/>
    </xf>
    <xf numFmtId="0" fontId="13" fillId="2" borderId="21" applyNumberFormat="1" applyFont="1" applyFill="1" applyBorder="1" applyAlignment="1" applyProtection="0">
      <alignment vertical="bottom"/>
    </xf>
    <xf numFmtId="49" fontId="12" fillId="2" borderId="23" applyNumberFormat="1" applyFont="1" applyFill="1" applyBorder="1" applyAlignment="1" applyProtection="0">
      <alignment vertical="bottom" wrapText="1"/>
    </xf>
    <xf numFmtId="0" fontId="17" fillId="2" borderId="24" applyNumberFormat="1" applyFont="1" applyFill="1" applyBorder="1" applyAlignment="1" applyProtection="0">
      <alignment vertical="bottom"/>
    </xf>
    <xf numFmtId="49" fontId="12" fillId="2" borderId="25" applyNumberFormat="1" applyFont="1" applyFill="1" applyBorder="1" applyAlignment="1" applyProtection="0">
      <alignment vertical="bottom" wrapText="1"/>
    </xf>
    <xf numFmtId="0" fontId="13" fillId="2" borderId="25" applyNumberFormat="1" applyFont="1" applyFill="1" applyBorder="1" applyAlignment="1" applyProtection="0">
      <alignment vertical="bottom"/>
    </xf>
    <xf numFmtId="59" fontId="3" fillId="2" borderId="25" applyNumberFormat="1" applyFont="1" applyFill="1" applyBorder="1" applyAlignment="1" applyProtection="0">
      <alignment horizontal="center" vertical="bottom"/>
    </xf>
    <xf numFmtId="0" fontId="13" fillId="2" borderId="4" applyNumberFormat="1" applyFont="1" applyFill="1" applyBorder="1" applyAlignment="1" applyProtection="0">
      <alignment vertical="bottom"/>
    </xf>
    <xf numFmtId="59" fontId="3" fillId="2" borderId="4" applyNumberFormat="1" applyFont="1" applyFill="1" applyBorder="1" applyAlignment="1" applyProtection="0">
      <alignment horizontal="center" vertical="bottom"/>
    </xf>
    <xf numFmtId="4" fontId="3" fillId="2" borderId="4" applyNumberFormat="1" applyFont="1" applyFill="1" applyBorder="1" applyAlignment="1" applyProtection="0">
      <alignment horizontal="center" vertical="bottom"/>
    </xf>
    <xf numFmtId="59" fontId="0" fillId="2" borderId="5" applyNumberFormat="1" applyFont="1" applyFill="1" applyBorder="1" applyAlignment="1" applyProtection="0">
      <alignment vertical="bottom"/>
    </xf>
    <xf numFmtId="59" fontId="6" fillId="2" borderId="6" applyNumberFormat="1" applyFont="1" applyFill="1" applyBorder="1" applyAlignment="1" applyProtection="0">
      <alignment vertical="bottom"/>
    </xf>
    <xf numFmtId="4" fontId="3" fillId="2" borderId="6" applyNumberFormat="1" applyFont="1" applyFill="1" applyBorder="1" applyAlignment="1" applyProtection="0">
      <alignment horizontal="center" vertical="bottom"/>
    </xf>
    <xf numFmtId="59" fontId="3" fillId="2" borderId="1" applyNumberFormat="1" applyFont="1" applyFill="1" applyBorder="1" applyAlignment="1" applyProtection="0">
      <alignment horizontal="center" vertical="bottom"/>
    </xf>
    <xf numFmtId="4" fontId="18" fillId="2" borderId="1" applyNumberFormat="1" applyFont="1" applyFill="1" applyBorder="1" applyAlignment="1" applyProtection="0">
      <alignment horizontal="center" vertical="bottom"/>
    </xf>
    <xf numFmtId="4" fontId="3" fillId="2" borderId="1" applyNumberFormat="1" applyFont="1" applyFill="1" applyBorder="1" applyAlignment="1" applyProtection="0">
      <alignment horizontal="center" vertical="bottom"/>
    </xf>
    <xf numFmtId="59" fontId="19" fillId="2" borderId="1" applyNumberFormat="1" applyFont="1" applyFill="1" applyBorder="1" applyAlignment="1" applyProtection="0">
      <alignment horizontal="center" vertical="bottom"/>
    </xf>
    <xf numFmtId="59" fontId="6" fillId="2" borderId="1" applyNumberFormat="1" applyFont="1" applyFill="1" applyBorder="1" applyAlignment="1" applyProtection="0">
      <alignment vertical="bottom"/>
    </xf>
    <xf numFmtId="0" fontId="6" fillId="2" borderId="26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center" vertical="bottom"/>
    </xf>
    <xf numFmtId="49" fontId="3" fillId="4" borderId="27" applyNumberFormat="1" applyFont="1" applyFill="1" applyBorder="1" applyAlignment="1" applyProtection="0">
      <alignment vertical="bottom"/>
    </xf>
    <xf numFmtId="0" fontId="3" fillId="2" borderId="28" applyNumberFormat="1" applyFont="1" applyFill="1" applyBorder="1" applyAlignment="1" applyProtection="0">
      <alignment vertical="bottom"/>
    </xf>
    <xf numFmtId="0" fontId="20" fillId="2" borderId="1" applyNumberFormat="1" applyFont="1" applyFill="1" applyBorder="1" applyAlignment="1" applyProtection="0">
      <alignment vertical="bottom"/>
    </xf>
    <xf numFmtId="4" fontId="21" fillId="2" borderId="1" applyNumberFormat="1" applyFont="1" applyFill="1" applyBorder="1" applyAlignment="1" applyProtection="0">
      <alignment horizontal="center" vertical="bottom"/>
    </xf>
    <xf numFmtId="0" fontId="6" fillId="2" borderId="29" applyNumberFormat="1" applyFont="1" applyFill="1" applyBorder="1" applyAlignment="1" applyProtection="0">
      <alignment vertical="bottom"/>
    </xf>
    <xf numFmtId="49" fontId="22" fillId="3" borderId="27" applyNumberFormat="1" applyFont="1" applyFill="1" applyBorder="1" applyAlignment="1" applyProtection="0">
      <alignment vertical="bottom"/>
    </xf>
    <xf numFmtId="0" fontId="22" fillId="3" borderId="30" applyNumberFormat="1" applyFont="1" applyFill="1" applyBorder="1" applyAlignment="1" applyProtection="0">
      <alignment vertical="bottom"/>
    </xf>
    <xf numFmtId="59" fontId="22" fillId="3" borderId="30" applyNumberFormat="1" applyFont="1" applyFill="1" applyBorder="1" applyAlignment="1" applyProtection="0">
      <alignment horizontal="center" vertical="bottom"/>
    </xf>
    <xf numFmtId="0" fontId="6" fillId="2" borderId="28" applyNumberFormat="1" applyFont="1" applyFill="1" applyBorder="1" applyAlignment="1" applyProtection="0">
      <alignment vertical="bottom"/>
    </xf>
    <xf numFmtId="60" fontId="6" fillId="2" borderId="1" applyNumberFormat="1" applyFont="1" applyFill="1" applyBorder="1" applyAlignment="1" applyProtection="0">
      <alignment vertical="bottom"/>
    </xf>
    <xf numFmtId="0" fontId="3" fillId="2" borderId="31" applyNumberFormat="1" applyFont="1" applyFill="1" applyBorder="1" applyAlignment="1" applyProtection="0">
      <alignment vertical="bottom"/>
    </xf>
    <xf numFmtId="59" fontId="3" fillId="2" borderId="31" applyNumberFormat="1" applyFont="1" applyFill="1" applyBorder="1" applyAlignment="1" applyProtection="0">
      <alignment horizontal="center" vertical="bottom"/>
    </xf>
    <xf numFmtId="4" fontId="3" fillId="2" borderId="7" applyNumberFormat="1" applyFont="1" applyFill="1" applyBorder="1" applyAlignment="1" applyProtection="0">
      <alignment horizontal="center" vertical="bottom"/>
    </xf>
    <xf numFmtId="49" fontId="10" fillId="5" borderId="11" applyNumberFormat="1" applyFont="1" applyFill="1" applyBorder="1" applyAlignment="1" applyProtection="0">
      <alignment vertical="bottom"/>
    </xf>
    <xf numFmtId="0" fontId="10" fillId="5" borderId="11" applyNumberFormat="1" applyFont="1" applyFill="1" applyBorder="1" applyAlignment="1" applyProtection="0">
      <alignment vertical="bottom"/>
    </xf>
    <xf numFmtId="59" fontId="3" fillId="5" borderId="11" applyNumberFormat="1" applyFont="1" applyFill="1" applyBorder="1" applyAlignment="1" applyProtection="0">
      <alignment horizontal="center" vertical="bottom"/>
    </xf>
    <xf numFmtId="0" fontId="6" fillId="2" borderId="12" applyNumberFormat="1" applyFont="1" applyFill="1" applyBorder="1" applyAlignment="1" applyProtection="0">
      <alignment vertical="bottom"/>
    </xf>
    <xf numFmtId="49" fontId="3" fillId="5" borderId="20" applyNumberFormat="1" applyFont="1" applyFill="1" applyBorder="1" applyAlignment="1" applyProtection="0">
      <alignment horizontal="center" vertical="bottom" wrapText="1"/>
    </xf>
    <xf numFmtId="4" fontId="3" fillId="5" borderId="32" applyNumberFormat="1" applyFont="1" applyFill="1" applyBorder="1" applyAlignment="1" applyProtection="0">
      <alignment horizontal="center" vertical="bottom" wrapText="1"/>
    </xf>
    <xf numFmtId="4" fontId="3" fillId="5" borderId="21" applyNumberFormat="1" applyFont="1" applyFill="1" applyBorder="1" applyAlignment="1" applyProtection="0">
      <alignment horizontal="center" vertical="bottom" wrapText="1"/>
    </xf>
    <xf numFmtId="49" fontId="3" fillId="2" borderId="11" applyNumberFormat="1" applyFont="1" applyFill="1" applyBorder="1" applyAlignment="1" applyProtection="0">
      <alignment horizontal="center" vertical="bottom"/>
    </xf>
    <xf numFmtId="4" fontId="3" fillId="2" borderId="12" applyNumberFormat="1" applyFont="1" applyFill="1" applyBorder="1" applyAlignment="1" applyProtection="0">
      <alignment horizontal="center" vertical="bottom"/>
    </xf>
    <xf numFmtId="49" fontId="3" fillId="5" borderId="11" applyNumberFormat="1" applyFont="1" applyFill="1" applyBorder="1" applyAlignment="1" applyProtection="0">
      <alignment vertical="bottom"/>
    </xf>
    <xf numFmtId="0" fontId="3" fillId="5" borderId="11" applyNumberFormat="1" applyFont="1" applyFill="1" applyBorder="1" applyAlignment="1" applyProtection="0">
      <alignment vertical="bottom"/>
    </xf>
    <xf numFmtId="4" fontId="3" fillId="2" borderId="11" applyNumberFormat="1" applyFont="1" applyFill="1" applyBorder="1" applyAlignment="1" applyProtection="0">
      <alignment horizontal="center" vertical="bottom" wrapText="1"/>
    </xf>
    <xf numFmtId="59" fontId="3" fillId="2" borderId="11" applyNumberFormat="1" applyFont="1" applyFill="1" applyBorder="1" applyAlignment="1" applyProtection="0">
      <alignment horizontal="center" vertical="bottom" wrapText="1"/>
    </xf>
    <xf numFmtId="49" fontId="0" fillId="5" borderId="11" applyNumberFormat="1" applyFont="1" applyFill="1" applyBorder="1" applyAlignment="1" applyProtection="0">
      <alignment vertical="bottom"/>
    </xf>
    <xf numFmtId="49" fontId="3" fillId="2" borderId="33" applyNumberFormat="1" applyFont="1" applyFill="1" applyBorder="1" applyAlignment="1" applyProtection="0">
      <alignment horizontal="center" vertical="bottom" wrapText="1"/>
    </xf>
    <xf numFmtId="0" fontId="0" fillId="2" borderId="17" applyNumberFormat="1" applyFont="1" applyFill="1" applyBorder="1" applyAlignment="1" applyProtection="0">
      <alignment vertical="bottom"/>
    </xf>
    <xf numFmtId="0" fontId="0" fillId="2" borderId="34" applyNumberFormat="1" applyFont="1" applyFill="1" applyBorder="1" applyAlignment="1" applyProtection="0">
      <alignment vertical="bottom"/>
    </xf>
    <xf numFmtId="4" fontId="3" fillId="2" borderId="17" applyNumberFormat="1" applyFont="1" applyFill="1" applyBorder="1" applyAlignment="1" applyProtection="0">
      <alignment horizontal="center" vertical="bottom" wrapText="1"/>
    </xf>
    <xf numFmtId="4" fontId="3" fillId="2" borderId="34" applyNumberFormat="1" applyFont="1" applyFill="1" applyBorder="1" applyAlignment="1" applyProtection="0">
      <alignment horizontal="center" vertical="bottom" wrapText="1"/>
    </xf>
    <xf numFmtId="49" fontId="6" fillId="5" borderId="11" applyNumberFormat="1" applyFont="1" applyFill="1" applyBorder="1" applyAlignment="1" applyProtection="0">
      <alignment vertical="bottom"/>
    </xf>
    <xf numFmtId="0" fontId="6" fillId="5" borderId="11" applyNumberFormat="1" applyFont="1" applyFill="1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horizontal="center" vertical="bottom" wrapText="1"/>
    </xf>
    <xf numFmtId="0" fontId="0" fillId="5" borderId="35" applyNumberFormat="1" applyFont="1" applyFill="1" applyBorder="1" applyAlignment="1" applyProtection="0">
      <alignment vertical="bottom"/>
    </xf>
    <xf numFmtId="0" fontId="0" fillId="5" borderId="36" applyNumberFormat="1" applyFont="1" applyFill="1" applyBorder="1" applyAlignment="1" applyProtection="0">
      <alignment vertical="bottom"/>
    </xf>
    <xf numFmtId="0" fontId="0" fillId="5" borderId="37" applyNumberFormat="1" applyFont="1" applyFill="1" applyBorder="1" applyAlignment="1" applyProtection="0">
      <alignment vertical="bottom"/>
    </xf>
    <xf numFmtId="0" fontId="0" fillId="5" borderId="38" applyNumberFormat="1" applyFont="1" applyFill="1" applyBorder="1" applyAlignment="1" applyProtection="0">
      <alignment vertical="bottom"/>
    </xf>
    <xf numFmtId="4" fontId="3" fillId="2" borderId="39" applyNumberFormat="1" applyFont="1" applyFill="1" applyBorder="1" applyAlignment="1" applyProtection="0">
      <alignment horizontal="center" vertical="bottom"/>
    </xf>
    <xf numFmtId="49" fontId="3" fillId="5" borderId="11" applyNumberFormat="1" applyFont="1" applyFill="1" applyBorder="1" applyAlignment="1" applyProtection="0">
      <alignment vertical="bottom" wrapText="1"/>
    </xf>
    <xf numFmtId="0" fontId="3" fillId="2" borderId="39" applyNumberFormat="1" applyFont="1" applyFill="1" applyBorder="1" applyAlignment="1" applyProtection="0">
      <alignment vertical="bottom"/>
    </xf>
    <xf numFmtId="59" fontId="3" fillId="2" borderId="39" applyNumberFormat="1" applyFont="1" applyFill="1" applyBorder="1" applyAlignment="1" applyProtection="0">
      <alignment horizontal="center" vertical="bottom"/>
    </xf>
    <xf numFmtId="0" fontId="0" borderId="26" applyNumberFormat="0" applyFont="1" applyFill="0" applyBorder="1" applyAlignment="1" applyProtection="0">
      <alignment vertical="bottom"/>
    </xf>
    <xf numFmtId="49" fontId="19" fillId="5" borderId="27" applyNumberFormat="1" applyFont="1" applyFill="1" applyBorder="1" applyAlignment="1" applyProtection="0">
      <alignment vertical="bottom"/>
    </xf>
    <xf numFmtId="0" fontId="6" fillId="5" borderId="30" applyNumberFormat="1" applyFont="1" applyFill="1" applyBorder="1" applyAlignment="1" applyProtection="0">
      <alignment vertical="bottom"/>
    </xf>
    <xf numFmtId="59" fontId="19" fillId="5" borderId="30" applyNumberFormat="1" applyFont="1" applyFill="1" applyBorder="1" applyAlignment="1" applyProtection="0">
      <alignment vertical="bottom"/>
    </xf>
    <xf numFmtId="49" fontId="0" fillId="5" borderId="27" applyNumberFormat="1" applyFont="1" applyFill="1" applyBorder="1" applyAlignment="1" applyProtection="0">
      <alignment vertical="bottom"/>
    </xf>
    <xf numFmtId="0" fontId="0" fillId="5" borderId="30" applyNumberFormat="1" applyFont="1" applyFill="1" applyBorder="1" applyAlignment="1" applyProtection="0">
      <alignment vertical="bottom"/>
    </xf>
    <xf numFmtId="60" fontId="3" fillId="5" borderId="30" applyNumberFormat="1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40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7891b0"/>
      <rgbColor rgb="ffffffff"/>
      <rgbColor rgb="ff3b608d"/>
      <rgbColor rgb="ff333399"/>
      <rgbColor rgb="ffffff00"/>
      <rgbColor rgb="ff99ccff"/>
      <rgbColor rgb="ff800000"/>
      <rgbColor rgb="ffff0000"/>
      <rgbColor rgb="ff95b3d7"/>
      <rgbColor rgb="ff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H89"/>
  <sheetViews>
    <sheetView workbookViewId="0" showGridLines="0" defaultGridColor="1"/>
  </sheetViews>
  <sheetFormatPr defaultColWidth="8.83333" defaultRowHeight="15" customHeight="1" outlineLevelRow="0" outlineLevelCol="0"/>
  <cols>
    <col min="1" max="1" width="26.6719" style="1" customWidth="1"/>
    <col min="2" max="2" width="7.67188" style="1" customWidth="1"/>
    <col min="3" max="3" width="12.3516" style="1" customWidth="1"/>
    <col min="4" max="4" width="6.67188" style="1" customWidth="1"/>
    <col min="5" max="5" width="8.5" style="1" customWidth="1"/>
    <col min="6" max="6" width="7.5" style="1" customWidth="1"/>
    <col min="7" max="7" width="7.5" style="1" customWidth="1"/>
    <col min="8" max="8" width="6" style="1" customWidth="1"/>
    <col min="9" max="9" width="5.67188" style="1" customWidth="1"/>
    <col min="10" max="10" width="5.5" style="1" customWidth="1"/>
    <col min="11" max="11" width="6" style="1" customWidth="1"/>
    <col min="12" max="12" width="6" style="1" customWidth="1"/>
    <col min="13" max="13" width="6" style="1" customWidth="1"/>
    <col min="14" max="14" width="6" style="1" customWidth="1"/>
    <col min="15" max="15" width="6" style="1" customWidth="1"/>
    <col min="16" max="16" width="6" style="1" customWidth="1"/>
    <col min="17" max="17" width="6" style="1" customWidth="1"/>
    <col min="18" max="18" width="6" style="1" customWidth="1"/>
    <col min="19" max="19" width="6" style="1" customWidth="1"/>
    <col min="20" max="20" width="6" style="1" customWidth="1"/>
    <col min="21" max="21" width="6" style="1" customWidth="1"/>
    <col min="22" max="22" width="6" style="1" customWidth="1"/>
    <col min="23" max="23" width="6" style="1" customWidth="1"/>
    <col min="24" max="24" width="6" style="1" customWidth="1"/>
    <col min="25" max="25" width="6" style="1" customWidth="1"/>
    <col min="26" max="26" width="6" style="1" customWidth="1"/>
    <col min="27" max="27" width="6" style="1" customWidth="1"/>
    <col min="28" max="28" width="6" style="1" customWidth="1"/>
    <col min="29" max="29" width="6" style="1" customWidth="1"/>
    <col min="30" max="30" width="6" style="1" customWidth="1"/>
    <col min="31" max="31" width="9.5" style="1" customWidth="1"/>
    <col min="32" max="32" width="7.17188" style="1" customWidth="1"/>
    <col min="33" max="33" width="19.3516" style="1" customWidth="1"/>
    <col min="34" max="34" width="7.5" style="1" customWidth="1"/>
    <col min="35" max="256" width="8.85156" style="1" customWidth="1"/>
  </cols>
  <sheetData>
    <row r="1" ht="15" customHeight="1">
      <c r="A1" s="2"/>
      <c r="B1" s="2"/>
      <c r="C1" s="3"/>
      <c r="D1" s="4"/>
      <c r="E1" s="4"/>
      <c r="F1" s="4"/>
      <c r="G1" s="2"/>
      <c r="H1" s="2"/>
      <c r="I1" s="2"/>
      <c r="J1" s="5"/>
      <c r="K1" s="5"/>
      <c r="L1" s="5"/>
      <c r="M1" s="5"/>
      <c r="N1" s="5"/>
      <c r="O1" s="6"/>
      <c r="P1" s="5"/>
      <c r="Q1" s="5"/>
      <c r="R1" s="5"/>
      <c r="S1" s="6"/>
      <c r="T1" s="2"/>
      <c r="U1" s="2"/>
      <c r="V1" s="2"/>
      <c r="W1" s="6"/>
      <c r="X1" s="2"/>
      <c r="Y1" s="2"/>
      <c r="Z1" s="2"/>
      <c r="AA1" s="6"/>
      <c r="AB1" s="2"/>
      <c r="AC1" s="2"/>
      <c r="AD1" s="2"/>
      <c r="AE1" s="6"/>
      <c r="AF1" s="2"/>
      <c r="AG1" s="2"/>
      <c r="AH1" s="2"/>
    </row>
    <row r="2" ht="15" customHeight="1">
      <c r="A2" t="s" s="7">
        <v>0</v>
      </c>
      <c r="B2" s="8"/>
      <c r="C2" s="9"/>
      <c r="D2" t="s" s="10">
        <v>1</v>
      </c>
      <c r="E2" t="s" s="10">
        <v>2</v>
      </c>
      <c r="F2" t="s" s="11">
        <v>3</v>
      </c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2"/>
    </row>
    <row r="3" ht="15" customHeight="1">
      <c r="A3" t="s" s="7">
        <v>4</v>
      </c>
      <c r="B3" s="8"/>
      <c r="C3" t="s" s="14">
        <v>5</v>
      </c>
      <c r="D3" s="9">
        <v>150</v>
      </c>
      <c r="E3" s="15">
        <v>0.2725</v>
      </c>
      <c r="F3" s="16">
        <f>(D3*E3)+D3</f>
        <v>190.875</v>
      </c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"/>
    </row>
    <row r="4" ht="15" customHeight="1">
      <c r="A4" s="17"/>
      <c r="B4" s="8"/>
      <c r="C4" t="s" s="14">
        <v>6</v>
      </c>
      <c r="D4" s="9">
        <v>49</v>
      </c>
      <c r="E4" s="15">
        <v>0.2725</v>
      </c>
      <c r="F4" s="16">
        <f>(D4*E4)+D4</f>
        <v>62.3525</v>
      </c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"/>
    </row>
    <row r="5" ht="15" customHeight="1">
      <c r="A5" t="s" s="7">
        <v>7</v>
      </c>
      <c r="B5" s="8"/>
      <c r="C5" t="s" s="14">
        <v>8</v>
      </c>
      <c r="D5" s="9">
        <v>28</v>
      </c>
      <c r="E5" s="15">
        <v>0.2725</v>
      </c>
      <c r="F5" s="16">
        <f>(D5*E5)+D5</f>
        <v>35.63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2"/>
    </row>
    <row r="6" ht="15" customHeight="1">
      <c r="A6" s="17"/>
      <c r="B6" s="17"/>
      <c r="C6" s="18"/>
      <c r="D6" s="18"/>
      <c r="E6" s="18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"/>
    </row>
    <row r="7" ht="15" customHeight="1">
      <c r="A7" t="s" s="7">
        <v>9</v>
      </c>
      <c r="B7" s="1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"/>
    </row>
    <row r="8" ht="15" customHeight="1">
      <c r="A8" t="s" s="7">
        <v>10</v>
      </c>
      <c r="B8" s="1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"/>
    </row>
    <row r="9" ht="15" customHeight="1">
      <c r="A9" s="17"/>
      <c r="B9" s="17"/>
      <c r="C9" s="13"/>
      <c r="D9" s="13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"/>
    </row>
    <row r="10" ht="15" customHeight="1">
      <c r="A10" s="13"/>
      <c r="B10" s="21"/>
      <c r="C10" t="s" s="22">
        <v>11</v>
      </c>
      <c r="D10" t="s" s="23">
        <v>12</v>
      </c>
      <c r="E10" t="s" s="24">
        <v>13</v>
      </c>
      <c r="F10" t="s" s="25">
        <v>14</v>
      </c>
      <c r="G10" t="s" s="25">
        <v>15</v>
      </c>
      <c r="H10" t="s" s="25">
        <v>16</v>
      </c>
      <c r="I10" t="s" s="26">
        <v>17</v>
      </c>
      <c r="J10" t="s" s="25">
        <v>18</v>
      </c>
      <c r="K10" t="s" s="26">
        <v>19</v>
      </c>
      <c r="L10" t="s" s="27">
        <v>20</v>
      </c>
      <c r="M10" t="s" s="26">
        <v>21</v>
      </c>
      <c r="N10" t="s" s="27">
        <v>22</v>
      </c>
      <c r="O10" t="s" s="26">
        <v>23</v>
      </c>
      <c r="P10" t="s" s="27">
        <v>24</v>
      </c>
      <c r="Q10" t="s" s="26">
        <v>25</v>
      </c>
      <c r="R10" t="s" s="27">
        <v>26</v>
      </c>
      <c r="S10" t="s" s="26">
        <v>27</v>
      </c>
      <c r="T10" t="s" s="25">
        <v>28</v>
      </c>
      <c r="U10" t="s" s="25">
        <v>29</v>
      </c>
      <c r="V10" t="s" s="25">
        <v>30</v>
      </c>
      <c r="W10" t="s" s="25">
        <v>31</v>
      </c>
      <c r="X10" t="s" s="25">
        <v>32</v>
      </c>
      <c r="Y10" t="s" s="25">
        <v>33</v>
      </c>
      <c r="Z10" t="s" s="25">
        <v>34</v>
      </c>
      <c r="AA10" t="s" s="25">
        <v>35</v>
      </c>
      <c r="AB10" t="s" s="25">
        <v>36</v>
      </c>
      <c r="AC10" t="s" s="25">
        <v>37</v>
      </c>
      <c r="AD10" t="s" s="25">
        <v>38</v>
      </c>
      <c r="AE10" t="s" s="25">
        <v>39</v>
      </c>
      <c r="AF10" t="s" s="25">
        <v>40</v>
      </c>
      <c r="AG10" t="s" s="28">
        <v>41</v>
      </c>
      <c r="AH10" s="29"/>
    </row>
    <row r="11" ht="68.25" customHeight="1">
      <c r="A11" s="30"/>
      <c r="B11" t="s" s="31">
        <v>42</v>
      </c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t="s" s="34">
        <v>43</v>
      </c>
      <c r="AH11" s="29"/>
    </row>
    <row r="12" ht="15" customHeight="1">
      <c r="A12" s="35"/>
      <c r="B12" s="36"/>
      <c r="C12" t="s" s="37">
        <v>44</v>
      </c>
      <c r="D12" s="33"/>
      <c r="E12" s="38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2"/>
    </row>
    <row r="13" ht="24.75" customHeight="1">
      <c r="A13" t="s" s="41">
        <v>45</v>
      </c>
      <c r="B13" s="42"/>
      <c r="C13" s="43">
        <f>($F3*0.3)+(F4*0.5)</f>
        <v>88.43875</v>
      </c>
      <c r="D13" s="44">
        <f>$F3*0.5</f>
        <v>95.4375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6">
        <f>SUM(D13:AG13)</f>
        <v>95.4375</v>
      </c>
    </row>
    <row r="14" ht="15" customHeight="1">
      <c r="A14" t="s" s="41">
        <v>46</v>
      </c>
      <c r="B14" s="47"/>
      <c r="C14" s="44">
        <f>(F3*1)+(F4*1)</f>
        <v>253.2275</v>
      </c>
      <c r="D14" s="48">
        <f>$C14*1</f>
        <v>253.2275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6">
        <f>SUM(D14:AG14)</f>
        <v>253.2275</v>
      </c>
    </row>
    <row r="15" ht="48.75" customHeight="1">
      <c r="A15" t="s" s="41">
        <v>47</v>
      </c>
      <c r="B15" s="49"/>
      <c r="C15" s="44">
        <f>($F3*1)+(F4*2)</f>
        <v>315.58</v>
      </c>
      <c r="D15" s="44">
        <f>C15*1</f>
        <v>315.58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6">
        <f>SUM(D15:AG15)</f>
        <v>315.58</v>
      </c>
    </row>
    <row r="16" ht="24.75" customHeight="1">
      <c r="A16" t="s" s="41">
        <v>48</v>
      </c>
      <c r="B16" s="49"/>
      <c r="C16" s="44">
        <f>($F4*0.5)+($F3*0.5)</f>
        <v>126.61375</v>
      </c>
      <c r="D16" s="44">
        <f>C16*1</f>
        <v>126.61375</v>
      </c>
      <c r="E16" s="50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6">
        <f>SUM(D16:AG16)</f>
        <v>126.61375</v>
      </c>
    </row>
    <row r="17" ht="15" customHeight="1">
      <c r="A17" t="s" s="41">
        <v>49</v>
      </c>
      <c r="B17" s="49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6">
        <f>SUM(D17:AG17)</f>
        <v>0</v>
      </c>
    </row>
    <row r="18" ht="15" customHeight="1">
      <c r="A18" t="s" s="41">
        <v>50</v>
      </c>
      <c r="B18" s="49"/>
      <c r="C18" s="44">
        <f t="shared" si="16" ref="C18:AE18">$F$4*0.2</f>
        <v>12.4705</v>
      </c>
      <c r="D18" s="44">
        <f t="shared" si="16"/>
        <v>12.4705</v>
      </c>
      <c r="E18" s="44">
        <f t="shared" si="16"/>
        <v>12.4705</v>
      </c>
      <c r="F18" s="44">
        <f t="shared" si="16"/>
        <v>12.4705</v>
      </c>
      <c r="G18" s="44">
        <f t="shared" si="16"/>
        <v>12.4705</v>
      </c>
      <c r="H18" s="44">
        <f t="shared" si="16"/>
        <v>12.4705</v>
      </c>
      <c r="I18" s="44">
        <f t="shared" si="16"/>
        <v>12.4705</v>
      </c>
      <c r="J18" s="44">
        <f t="shared" si="16"/>
        <v>12.4705</v>
      </c>
      <c r="K18" s="44">
        <f t="shared" si="16"/>
        <v>12.4705</v>
      </c>
      <c r="L18" s="44">
        <f t="shared" si="16"/>
        <v>12.4705</v>
      </c>
      <c r="M18" s="44">
        <f t="shared" si="16"/>
        <v>12.4705</v>
      </c>
      <c r="N18" s="44">
        <f t="shared" si="16"/>
        <v>12.4705</v>
      </c>
      <c r="O18" s="44">
        <f t="shared" si="16"/>
        <v>12.4705</v>
      </c>
      <c r="P18" s="44">
        <f t="shared" si="16"/>
        <v>12.4705</v>
      </c>
      <c r="Q18" s="44">
        <f t="shared" si="16"/>
        <v>12.4705</v>
      </c>
      <c r="R18" s="44">
        <f t="shared" si="16"/>
        <v>12.4705</v>
      </c>
      <c r="S18" s="44">
        <f t="shared" si="16"/>
        <v>12.4705</v>
      </c>
      <c r="T18" s="44">
        <f t="shared" si="16"/>
        <v>12.4705</v>
      </c>
      <c r="U18" s="44">
        <f t="shared" si="16"/>
        <v>12.4705</v>
      </c>
      <c r="V18" s="44">
        <f t="shared" si="16"/>
        <v>12.4705</v>
      </c>
      <c r="W18" s="44">
        <f t="shared" si="16"/>
        <v>12.4705</v>
      </c>
      <c r="X18" s="44">
        <f t="shared" si="16"/>
        <v>12.4705</v>
      </c>
      <c r="Y18" s="44">
        <f t="shared" si="16"/>
        <v>12.4705</v>
      </c>
      <c r="Z18" s="44">
        <f t="shared" si="16"/>
        <v>12.4705</v>
      </c>
      <c r="AA18" s="44">
        <f t="shared" si="16"/>
        <v>12.4705</v>
      </c>
      <c r="AB18" s="44">
        <f t="shared" si="16"/>
        <v>12.4705</v>
      </c>
      <c r="AC18" s="44">
        <f t="shared" si="16"/>
        <v>12.4705</v>
      </c>
      <c r="AD18" s="44">
        <f t="shared" si="16"/>
        <v>12.4705</v>
      </c>
      <c r="AE18" s="44">
        <f t="shared" si="16"/>
        <v>12.4705</v>
      </c>
      <c r="AF18" s="44"/>
      <c r="AG18" s="44"/>
      <c r="AH18" s="46">
        <f>SUM(D18:AG18)</f>
        <v>349.1740000000003</v>
      </c>
    </row>
    <row r="19" ht="15" customHeight="1">
      <c r="A19" s="51"/>
      <c r="B19" s="49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</row>
    <row r="20" ht="15" customHeight="1">
      <c r="A20" t="s" s="41">
        <v>51</v>
      </c>
      <c r="B20" s="49"/>
      <c r="C20" s="44">
        <f t="shared" si="46" ref="C20:AE20">$F3*1</f>
        <v>190.875</v>
      </c>
      <c r="D20" s="48">
        <v>194.25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4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4">
        <f t="shared" si="46"/>
        <v>190.875</v>
      </c>
      <c r="AF20" s="45"/>
      <c r="AG20" s="45"/>
      <c r="AH20" s="46">
        <f>SUM(D20:AG20)</f>
        <v>385.125</v>
      </c>
    </row>
    <row r="21" ht="15" customHeight="1">
      <c r="A21" t="s" s="41">
        <v>52</v>
      </c>
      <c r="B21" s="49"/>
      <c r="C21" s="44">
        <f t="shared" si="49" ref="C21:AE21">$F5*0.17</f>
        <v>6.057100000000001</v>
      </c>
      <c r="D21" s="44">
        <f t="shared" si="49"/>
        <v>6.057100000000001</v>
      </c>
      <c r="E21" s="52"/>
      <c r="F21" s="5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4">
        <f t="shared" si="49"/>
        <v>6.057100000000001</v>
      </c>
      <c r="AF21" s="45"/>
      <c r="AG21" s="45"/>
      <c r="AH21" s="46">
        <f>SUM(D21:AG21)</f>
        <v>12.1142</v>
      </c>
    </row>
    <row r="22" ht="15" customHeight="1">
      <c r="A22" t="s" s="41">
        <v>53</v>
      </c>
      <c r="B22" s="49"/>
      <c r="C22" s="44">
        <f t="shared" si="53" ref="C22:AE23">$F$5*0.17</f>
        <v>6.057100000000001</v>
      </c>
      <c r="D22" s="44">
        <f t="shared" si="53"/>
        <v>6.057100000000001</v>
      </c>
      <c r="E22" s="44"/>
      <c r="F22" s="44"/>
      <c r="G22" s="44"/>
      <c r="H22" s="44"/>
      <c r="I22" s="44"/>
      <c r="J22" s="44"/>
      <c r="K22" s="44"/>
      <c r="L22" s="44"/>
      <c r="M22" s="44">
        <f t="shared" si="53"/>
        <v>6.057100000000001</v>
      </c>
      <c r="N22" s="44"/>
      <c r="O22" s="44">
        <f t="shared" si="53"/>
        <v>6.057100000000001</v>
      </c>
      <c r="P22" s="44"/>
      <c r="Q22" s="44">
        <f t="shared" si="53"/>
        <v>6.057100000000001</v>
      </c>
      <c r="R22" s="44"/>
      <c r="S22" s="44">
        <f t="shared" si="53"/>
        <v>6.057100000000001</v>
      </c>
      <c r="T22" s="44"/>
      <c r="U22" s="44">
        <f t="shared" si="53"/>
        <v>6.057100000000001</v>
      </c>
      <c r="V22" s="44"/>
      <c r="W22" s="44">
        <f t="shared" si="53"/>
        <v>6.057100000000001</v>
      </c>
      <c r="X22" s="44"/>
      <c r="Y22" s="44">
        <f t="shared" si="53"/>
        <v>6.057100000000001</v>
      </c>
      <c r="Z22" s="44"/>
      <c r="AA22" s="44">
        <f t="shared" si="53"/>
        <v>6.057100000000001</v>
      </c>
      <c r="AB22" s="44"/>
      <c r="AC22" s="44">
        <f t="shared" si="53"/>
        <v>6.057100000000001</v>
      </c>
      <c r="AD22" s="44"/>
      <c r="AE22" s="44">
        <f t="shared" si="53"/>
        <v>6.057100000000001</v>
      </c>
      <c r="AF22" s="45"/>
      <c r="AG22" s="45"/>
      <c r="AH22" s="46">
        <f>SUM(D22:AG22)</f>
        <v>66.6281</v>
      </c>
    </row>
    <row r="23" ht="15" customHeight="1">
      <c r="A23" t="s" s="41">
        <v>54</v>
      </c>
      <c r="B23" s="47"/>
      <c r="C23" s="44">
        <f t="shared" si="53"/>
        <v>6.057100000000001</v>
      </c>
      <c r="D23" s="44"/>
      <c r="E23" s="44">
        <f t="shared" si="53"/>
        <v>6.057100000000001</v>
      </c>
      <c r="F23" s="44"/>
      <c r="G23" s="44"/>
      <c r="H23" s="44"/>
      <c r="I23" s="44"/>
      <c r="J23" s="44"/>
      <c r="K23" s="44"/>
      <c r="L23" s="44"/>
      <c r="M23" s="44">
        <f t="shared" si="53"/>
        <v>6.057100000000001</v>
      </c>
      <c r="N23" s="44"/>
      <c r="O23" s="44">
        <f t="shared" si="53"/>
        <v>6.057100000000001</v>
      </c>
      <c r="P23" s="44"/>
      <c r="Q23" s="44">
        <f t="shared" si="53"/>
        <v>6.057100000000001</v>
      </c>
      <c r="R23" s="44"/>
      <c r="S23" s="44">
        <f t="shared" si="53"/>
        <v>6.057100000000001</v>
      </c>
      <c r="T23" s="44"/>
      <c r="U23" s="44">
        <f t="shared" si="53"/>
        <v>6.057100000000001</v>
      </c>
      <c r="V23" s="44"/>
      <c r="W23" s="44">
        <f t="shared" si="53"/>
        <v>6.057100000000001</v>
      </c>
      <c r="X23" s="44"/>
      <c r="Y23" s="44">
        <f t="shared" si="53"/>
        <v>6.057100000000001</v>
      </c>
      <c r="Z23" s="44"/>
      <c r="AA23" s="44">
        <f t="shared" si="53"/>
        <v>6.057100000000001</v>
      </c>
      <c r="AB23" s="44"/>
      <c r="AC23" s="44">
        <f t="shared" si="53"/>
        <v>6.057100000000001</v>
      </c>
      <c r="AD23" s="44"/>
      <c r="AE23" s="44">
        <f t="shared" si="53"/>
        <v>6.057100000000001</v>
      </c>
      <c r="AF23" s="44"/>
      <c r="AG23" s="44"/>
      <c r="AH23" s="46">
        <f>SUM(D23:AG23)</f>
        <v>66.6281</v>
      </c>
    </row>
    <row r="24" ht="15" customHeight="1">
      <c r="A24" t="s" s="41">
        <v>55</v>
      </c>
      <c r="B24" s="47"/>
      <c r="C24" s="44">
        <f t="shared" si="79" ref="C24:AE24">($F$3*0.5)+($F$4*0.5)</f>
        <v>126.61375</v>
      </c>
      <c r="D24" s="44"/>
      <c r="E24" s="44">
        <f t="shared" si="79"/>
        <v>126.61375</v>
      </c>
      <c r="F24" s="44"/>
      <c r="G24" s="45"/>
      <c r="H24" s="45"/>
      <c r="I24" s="45"/>
      <c r="J24" s="44"/>
      <c r="K24" s="44"/>
      <c r="L24" s="44"/>
      <c r="M24" s="44"/>
      <c r="N24" s="44"/>
      <c r="O24" s="44">
        <f t="shared" si="79"/>
        <v>126.61375</v>
      </c>
      <c r="P24" s="44"/>
      <c r="Q24" s="44"/>
      <c r="R24" s="44"/>
      <c r="S24" s="44">
        <f t="shared" si="79"/>
        <v>126.61375</v>
      </c>
      <c r="T24" s="44"/>
      <c r="U24" s="44"/>
      <c r="V24" s="44"/>
      <c r="W24" s="44">
        <f t="shared" si="79"/>
        <v>126.61375</v>
      </c>
      <c r="X24" s="44"/>
      <c r="Y24" s="44"/>
      <c r="Z24" s="44"/>
      <c r="AA24" s="44">
        <f t="shared" si="79"/>
        <v>126.61375</v>
      </c>
      <c r="AB24" s="44"/>
      <c r="AC24" s="44"/>
      <c r="AD24" s="44"/>
      <c r="AE24" s="44">
        <f t="shared" si="79"/>
        <v>126.61375</v>
      </c>
      <c r="AF24" s="44"/>
      <c r="AG24" s="44"/>
      <c r="AH24" s="46">
        <f>SUM(D24:AG24)</f>
        <v>759.6825</v>
      </c>
    </row>
    <row r="25" ht="24.75" customHeight="1">
      <c r="A25" t="s" s="41">
        <v>56</v>
      </c>
      <c r="B25" s="47"/>
      <c r="C25" s="44">
        <f t="shared" si="87" ref="C25:AF26">$F$4*0.25</f>
        <v>15.588125</v>
      </c>
      <c r="D25" s="44">
        <v>0</v>
      </c>
      <c r="E25" s="44">
        <f t="shared" si="87"/>
        <v>15.588125</v>
      </c>
      <c r="F25" s="44">
        <f t="shared" si="87"/>
        <v>15.588125</v>
      </c>
      <c r="G25" s="44">
        <f t="shared" si="87"/>
        <v>15.588125</v>
      </c>
      <c r="H25" s="44">
        <f t="shared" si="87"/>
        <v>15.588125</v>
      </c>
      <c r="I25" s="44">
        <f t="shared" si="87"/>
        <v>15.588125</v>
      </c>
      <c r="J25" s="44">
        <f t="shared" si="87"/>
        <v>15.588125</v>
      </c>
      <c r="K25" s="44">
        <f t="shared" si="87"/>
        <v>15.588125</v>
      </c>
      <c r="L25" s="44">
        <f t="shared" si="87"/>
        <v>15.588125</v>
      </c>
      <c r="M25" s="44">
        <f t="shared" si="87"/>
        <v>15.588125</v>
      </c>
      <c r="N25" s="44">
        <f t="shared" si="87"/>
        <v>15.588125</v>
      </c>
      <c r="O25" s="44">
        <f t="shared" si="87"/>
        <v>15.588125</v>
      </c>
      <c r="P25" s="44">
        <f t="shared" si="87"/>
        <v>15.588125</v>
      </c>
      <c r="Q25" s="44">
        <f t="shared" si="87"/>
        <v>15.588125</v>
      </c>
      <c r="R25" s="44">
        <f t="shared" si="87"/>
        <v>15.588125</v>
      </c>
      <c r="S25" s="44">
        <f t="shared" si="87"/>
        <v>15.588125</v>
      </c>
      <c r="T25" s="44">
        <f t="shared" si="87"/>
        <v>15.588125</v>
      </c>
      <c r="U25" s="44">
        <f t="shared" si="87"/>
        <v>15.588125</v>
      </c>
      <c r="V25" s="44">
        <f t="shared" si="87"/>
        <v>15.588125</v>
      </c>
      <c r="W25" s="44">
        <f t="shared" si="87"/>
        <v>15.588125</v>
      </c>
      <c r="X25" s="44">
        <f t="shared" si="87"/>
        <v>15.588125</v>
      </c>
      <c r="Y25" s="44">
        <f t="shared" si="87"/>
        <v>15.588125</v>
      </c>
      <c r="Z25" s="44">
        <f t="shared" si="87"/>
        <v>15.588125</v>
      </c>
      <c r="AA25" s="44">
        <f t="shared" si="87"/>
        <v>15.588125</v>
      </c>
      <c r="AB25" s="44">
        <f t="shared" si="87"/>
        <v>15.588125</v>
      </c>
      <c r="AC25" s="44">
        <f t="shared" si="87"/>
        <v>15.588125</v>
      </c>
      <c r="AD25" s="44">
        <f t="shared" si="87"/>
        <v>15.588125</v>
      </c>
      <c r="AE25" s="44">
        <f t="shared" si="87"/>
        <v>15.588125</v>
      </c>
      <c r="AF25" s="44">
        <f t="shared" si="87"/>
        <v>15.588125</v>
      </c>
      <c r="AG25" s="44"/>
      <c r="AH25" s="46">
        <f>SUM(D25:AG25)</f>
        <v>436.4674999999999</v>
      </c>
    </row>
    <row r="26" ht="15" customHeight="1">
      <c r="A26" t="s" s="41">
        <v>57</v>
      </c>
      <c r="B26" s="47"/>
      <c r="C26" s="44">
        <f t="shared" si="87"/>
        <v>15.588125</v>
      </c>
      <c r="D26" s="45"/>
      <c r="E26" s="44">
        <f t="shared" si="87"/>
        <v>15.588125</v>
      </c>
      <c r="F26" s="44">
        <f t="shared" si="87"/>
        <v>15.588125</v>
      </c>
      <c r="G26" s="44">
        <f t="shared" si="87"/>
        <v>15.588125</v>
      </c>
      <c r="H26" s="44">
        <f t="shared" si="87"/>
        <v>15.588125</v>
      </c>
      <c r="I26" s="44">
        <f t="shared" si="87"/>
        <v>15.588125</v>
      </c>
      <c r="J26" s="44">
        <f t="shared" si="87"/>
        <v>15.588125</v>
      </c>
      <c r="K26" s="44">
        <f t="shared" si="87"/>
        <v>15.588125</v>
      </c>
      <c r="L26" s="44">
        <f t="shared" si="87"/>
        <v>15.588125</v>
      </c>
      <c r="M26" s="44">
        <f t="shared" si="87"/>
        <v>15.588125</v>
      </c>
      <c r="N26" s="44">
        <f t="shared" si="87"/>
        <v>15.588125</v>
      </c>
      <c r="O26" s="44">
        <f t="shared" si="87"/>
        <v>15.588125</v>
      </c>
      <c r="P26" s="44">
        <f t="shared" si="87"/>
        <v>15.588125</v>
      </c>
      <c r="Q26" s="44">
        <f t="shared" si="87"/>
        <v>15.588125</v>
      </c>
      <c r="R26" s="44">
        <f t="shared" si="87"/>
        <v>15.588125</v>
      </c>
      <c r="S26" s="44">
        <f t="shared" si="87"/>
        <v>15.588125</v>
      </c>
      <c r="T26" s="44">
        <f t="shared" si="87"/>
        <v>15.588125</v>
      </c>
      <c r="U26" s="44">
        <f t="shared" si="87"/>
        <v>15.588125</v>
      </c>
      <c r="V26" s="44">
        <f t="shared" si="87"/>
        <v>15.588125</v>
      </c>
      <c r="W26" s="44">
        <f t="shared" si="87"/>
        <v>15.588125</v>
      </c>
      <c r="X26" s="44">
        <f t="shared" si="87"/>
        <v>15.588125</v>
      </c>
      <c r="Y26" s="44">
        <f t="shared" si="87"/>
        <v>15.588125</v>
      </c>
      <c r="Z26" s="44">
        <f t="shared" si="87"/>
        <v>15.588125</v>
      </c>
      <c r="AA26" s="44">
        <f t="shared" si="87"/>
        <v>15.588125</v>
      </c>
      <c r="AB26" s="44">
        <f t="shared" si="87"/>
        <v>15.588125</v>
      </c>
      <c r="AC26" s="44">
        <f t="shared" si="87"/>
        <v>15.588125</v>
      </c>
      <c r="AD26" s="44">
        <f t="shared" si="87"/>
        <v>15.588125</v>
      </c>
      <c r="AE26" s="44">
        <f t="shared" si="87"/>
        <v>15.588125</v>
      </c>
      <c r="AF26" s="44"/>
      <c r="AG26" s="45"/>
      <c r="AH26" s="46">
        <f>SUM(D26:AG26)</f>
        <v>420.8793749999999</v>
      </c>
    </row>
    <row r="27" ht="15" customHeight="1">
      <c r="A27" t="s" s="41">
        <v>58</v>
      </c>
      <c r="B27" s="47"/>
      <c r="C27" s="44">
        <f t="shared" si="146" ref="C27:AF27">$D$4*0.5</f>
        <v>24.5</v>
      </c>
      <c r="D27" s="44">
        <f t="shared" si="146"/>
        <v>24.5</v>
      </c>
      <c r="E27" s="44">
        <f t="shared" si="146"/>
        <v>24.5</v>
      </c>
      <c r="F27" s="44">
        <f t="shared" si="146"/>
        <v>24.5</v>
      </c>
      <c r="G27" s="44">
        <f t="shared" si="146"/>
        <v>24.5</v>
      </c>
      <c r="H27" s="44">
        <f t="shared" si="146"/>
        <v>24.5</v>
      </c>
      <c r="I27" s="44">
        <f t="shared" si="146"/>
        <v>24.5</v>
      </c>
      <c r="J27" s="44">
        <f t="shared" si="146"/>
        <v>24.5</v>
      </c>
      <c r="K27" s="44">
        <f t="shared" si="146"/>
        <v>24.5</v>
      </c>
      <c r="L27" s="44">
        <f t="shared" si="146"/>
        <v>24.5</v>
      </c>
      <c r="M27" s="44">
        <f t="shared" si="146"/>
        <v>24.5</v>
      </c>
      <c r="N27" s="44">
        <f t="shared" si="146"/>
        <v>24.5</v>
      </c>
      <c r="O27" s="44">
        <f t="shared" si="146"/>
        <v>24.5</v>
      </c>
      <c r="P27" s="44">
        <f t="shared" si="146"/>
        <v>24.5</v>
      </c>
      <c r="Q27" s="44">
        <f t="shared" si="146"/>
        <v>24.5</v>
      </c>
      <c r="R27" s="44">
        <f t="shared" si="146"/>
        <v>24.5</v>
      </c>
      <c r="S27" s="44">
        <f t="shared" si="146"/>
        <v>24.5</v>
      </c>
      <c r="T27" s="44">
        <f t="shared" si="146"/>
        <v>24.5</v>
      </c>
      <c r="U27" s="44">
        <f t="shared" si="146"/>
        <v>24.5</v>
      </c>
      <c r="V27" s="44">
        <f t="shared" si="146"/>
        <v>24.5</v>
      </c>
      <c r="W27" s="44">
        <f t="shared" si="146"/>
        <v>24.5</v>
      </c>
      <c r="X27" s="44">
        <f t="shared" si="146"/>
        <v>24.5</v>
      </c>
      <c r="Y27" s="44">
        <f t="shared" si="146"/>
        <v>24.5</v>
      </c>
      <c r="Z27" s="44">
        <f t="shared" si="146"/>
        <v>24.5</v>
      </c>
      <c r="AA27" s="44">
        <f t="shared" si="146"/>
        <v>24.5</v>
      </c>
      <c r="AB27" s="44">
        <f t="shared" si="146"/>
        <v>24.5</v>
      </c>
      <c r="AC27" s="44">
        <f t="shared" si="146"/>
        <v>24.5</v>
      </c>
      <c r="AD27" s="44">
        <f t="shared" si="146"/>
        <v>24.5</v>
      </c>
      <c r="AE27" s="44">
        <f t="shared" si="146"/>
        <v>24.5</v>
      </c>
      <c r="AF27" s="44">
        <f t="shared" si="146"/>
        <v>24.5</v>
      </c>
      <c r="AG27" s="44"/>
      <c r="AH27" s="46">
        <f>SUM(D27:AG27)</f>
        <v>710.5</v>
      </c>
    </row>
    <row r="28" ht="15" customHeight="1">
      <c r="A28" t="s" s="41">
        <v>59</v>
      </c>
      <c r="B28" s="47"/>
      <c r="C28" s="44">
        <f t="shared" si="177" ref="C28:AE28">($F$4*0.17)+($F$3*0.25)</f>
        <v>58.318675</v>
      </c>
      <c r="D28" s="44"/>
      <c r="E28" s="44">
        <f t="shared" si="177"/>
        <v>58.318675</v>
      </c>
      <c r="F28" s="44">
        <f t="shared" si="177"/>
        <v>58.318675</v>
      </c>
      <c r="G28" s="44">
        <f t="shared" si="177"/>
        <v>58.318675</v>
      </c>
      <c r="H28" s="44">
        <f t="shared" si="177"/>
        <v>58.318675</v>
      </c>
      <c r="I28" s="44">
        <f t="shared" si="177"/>
        <v>58.318675</v>
      </c>
      <c r="J28" s="44">
        <f t="shared" si="177"/>
        <v>58.318675</v>
      </c>
      <c r="K28" s="44">
        <f t="shared" si="177"/>
        <v>58.318675</v>
      </c>
      <c r="L28" s="44">
        <f t="shared" si="177"/>
        <v>58.318675</v>
      </c>
      <c r="M28" s="44">
        <f t="shared" si="177"/>
        <v>58.318675</v>
      </c>
      <c r="N28" s="44">
        <f t="shared" si="177"/>
        <v>58.318675</v>
      </c>
      <c r="O28" s="44">
        <f t="shared" si="177"/>
        <v>58.318675</v>
      </c>
      <c r="P28" s="44">
        <f t="shared" si="177"/>
        <v>58.318675</v>
      </c>
      <c r="Q28" s="44">
        <f t="shared" si="177"/>
        <v>58.318675</v>
      </c>
      <c r="R28" s="44">
        <f t="shared" si="177"/>
        <v>58.318675</v>
      </c>
      <c r="S28" s="44">
        <f t="shared" si="177"/>
        <v>58.318675</v>
      </c>
      <c r="T28" s="44">
        <f t="shared" si="177"/>
        <v>58.318675</v>
      </c>
      <c r="U28" s="44">
        <f t="shared" si="177"/>
        <v>58.318675</v>
      </c>
      <c r="V28" s="44">
        <f t="shared" si="177"/>
        <v>58.318675</v>
      </c>
      <c r="W28" s="44">
        <f t="shared" si="177"/>
        <v>58.318675</v>
      </c>
      <c r="X28" s="44">
        <f t="shared" si="177"/>
        <v>58.318675</v>
      </c>
      <c r="Y28" s="44">
        <f t="shared" si="177"/>
        <v>58.318675</v>
      </c>
      <c r="Z28" s="44">
        <f t="shared" si="177"/>
        <v>58.318675</v>
      </c>
      <c r="AA28" s="44">
        <f t="shared" si="177"/>
        <v>58.318675</v>
      </c>
      <c r="AB28" s="44">
        <f t="shared" si="177"/>
        <v>58.318675</v>
      </c>
      <c r="AC28" s="44">
        <f t="shared" si="177"/>
        <v>58.318675</v>
      </c>
      <c r="AD28" s="44">
        <f t="shared" si="177"/>
        <v>58.318675</v>
      </c>
      <c r="AE28" s="44">
        <f t="shared" si="177"/>
        <v>58.318675</v>
      </c>
      <c r="AF28" s="44"/>
      <c r="AG28" s="44"/>
      <c r="AH28" s="46">
        <f>SUM(D28:AG28)</f>
        <v>1574.604225</v>
      </c>
    </row>
    <row r="29" ht="15" customHeight="1">
      <c r="A29" s="51"/>
      <c r="B29" s="5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6"/>
    </row>
    <row r="30" ht="15" customHeight="1">
      <c r="A30" s="51"/>
      <c r="B30" s="4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6">
        <f>SUM(D30:AG30)</f>
        <v>0</v>
      </c>
    </row>
    <row r="31" ht="15" customHeight="1">
      <c r="A31" t="s" s="41">
        <v>60</v>
      </c>
      <c r="B31" s="4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>
        <f>(($F$4*1)+(F3*0.3))*32</f>
        <v>3827.68</v>
      </c>
      <c r="AH31" s="46">
        <f>SUM(D31:AG31)</f>
        <v>3827.68</v>
      </c>
    </row>
    <row r="32" ht="15" customHeight="1">
      <c r="A32" t="s" s="41">
        <v>61</v>
      </c>
      <c r="B32" s="47"/>
      <c r="C32" s="44">
        <f t="shared" si="209" ref="C32:AD32">$F$5*0.25</f>
        <v>8.907500000000001</v>
      </c>
      <c r="D32" s="44"/>
      <c r="E32" s="44">
        <f t="shared" si="209"/>
        <v>8.907500000000001</v>
      </c>
      <c r="F32" s="44">
        <f t="shared" si="209"/>
        <v>8.907500000000001</v>
      </c>
      <c r="G32" s="44">
        <f t="shared" si="209"/>
        <v>8.907500000000001</v>
      </c>
      <c r="H32" s="44">
        <f t="shared" si="209"/>
        <v>8.907500000000001</v>
      </c>
      <c r="I32" s="44">
        <f t="shared" si="209"/>
        <v>8.907500000000001</v>
      </c>
      <c r="J32" s="44">
        <f t="shared" si="209"/>
        <v>8.907500000000001</v>
      </c>
      <c r="K32" s="44">
        <f t="shared" si="209"/>
        <v>8.907500000000001</v>
      </c>
      <c r="L32" s="44">
        <f t="shared" si="209"/>
        <v>8.907500000000001</v>
      </c>
      <c r="M32" s="44">
        <f t="shared" si="209"/>
        <v>8.907500000000001</v>
      </c>
      <c r="N32" s="44">
        <f t="shared" si="209"/>
        <v>8.907500000000001</v>
      </c>
      <c r="O32" s="44">
        <f t="shared" si="209"/>
        <v>8.907500000000001</v>
      </c>
      <c r="P32" s="44">
        <f t="shared" si="209"/>
        <v>8.907500000000001</v>
      </c>
      <c r="Q32" s="44">
        <f t="shared" si="209"/>
        <v>8.907500000000001</v>
      </c>
      <c r="R32" s="44">
        <f t="shared" si="209"/>
        <v>8.907500000000001</v>
      </c>
      <c r="S32" s="44">
        <f t="shared" si="209"/>
        <v>8.907500000000001</v>
      </c>
      <c r="T32" s="44">
        <f t="shared" si="209"/>
        <v>8.907500000000001</v>
      </c>
      <c r="U32" s="44">
        <f t="shared" si="209"/>
        <v>8.907500000000001</v>
      </c>
      <c r="V32" s="44">
        <f t="shared" si="209"/>
        <v>8.907500000000001</v>
      </c>
      <c r="W32" s="44">
        <f t="shared" si="209"/>
        <v>8.907500000000001</v>
      </c>
      <c r="X32" s="44">
        <f t="shared" si="209"/>
        <v>8.907500000000001</v>
      </c>
      <c r="Y32" s="44">
        <f t="shared" si="209"/>
        <v>8.907500000000001</v>
      </c>
      <c r="Z32" s="44">
        <f t="shared" si="209"/>
        <v>8.907500000000001</v>
      </c>
      <c r="AA32" s="44">
        <f t="shared" si="209"/>
        <v>8.907500000000001</v>
      </c>
      <c r="AB32" s="44">
        <f t="shared" si="209"/>
        <v>8.907500000000001</v>
      </c>
      <c r="AC32" s="44">
        <f t="shared" si="209"/>
        <v>8.907500000000001</v>
      </c>
      <c r="AD32" s="44">
        <f t="shared" si="209"/>
        <v>8.907500000000001</v>
      </c>
      <c r="AE32" s="44"/>
      <c r="AF32" s="44"/>
      <c r="AG32" s="44"/>
      <c r="AH32" s="46"/>
    </row>
    <row r="33" ht="15" customHeight="1">
      <c r="A33" t="s" s="41">
        <v>62</v>
      </c>
      <c r="B33" s="47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>
        <f>SUM(D33:AG33)</f>
        <v>0</v>
      </c>
    </row>
    <row r="34" ht="15" customHeight="1">
      <c r="A34" t="s" s="41">
        <v>63</v>
      </c>
      <c r="B34" s="49"/>
      <c r="C34" s="44"/>
      <c r="D34" s="44">
        <f t="shared" si="237" ref="D34:AE34">($F$4*0.17)+($F$5*1.2)</f>
        <v>53.355925</v>
      </c>
      <c r="E34" s="44"/>
      <c r="F34" s="44"/>
      <c r="G34" s="44"/>
      <c r="H34" s="44"/>
      <c r="I34" s="44"/>
      <c r="J34" s="44">
        <f t="shared" si="237"/>
        <v>53.355925</v>
      </c>
      <c r="K34" s="44"/>
      <c r="L34" s="44"/>
      <c r="M34" s="44">
        <f t="shared" si="237"/>
        <v>53.355925</v>
      </c>
      <c r="N34" s="44">
        <f t="shared" si="237"/>
        <v>53.355925</v>
      </c>
      <c r="O34" s="44">
        <f t="shared" si="237"/>
        <v>53.355925</v>
      </c>
      <c r="P34" s="44"/>
      <c r="Q34" s="44"/>
      <c r="R34" s="44"/>
      <c r="S34" s="44"/>
      <c r="T34" s="44"/>
      <c r="U34" s="44"/>
      <c r="V34" s="44"/>
      <c r="W34" s="44">
        <f t="shared" si="237"/>
        <v>53.355925</v>
      </c>
      <c r="X34" s="44"/>
      <c r="Y34" s="44"/>
      <c r="Z34" s="44"/>
      <c r="AA34" s="44">
        <f t="shared" si="237"/>
        <v>53.355925</v>
      </c>
      <c r="AB34" s="44"/>
      <c r="AC34" s="44"/>
      <c r="AD34" s="44"/>
      <c r="AE34" s="44">
        <f t="shared" si="237"/>
        <v>53.355925</v>
      </c>
      <c r="AF34" s="44"/>
      <c r="AG34" s="44"/>
      <c r="AH34" s="46">
        <f>SUM(D34:AG34)</f>
        <v>426.8474000000001</v>
      </c>
    </row>
    <row r="35" ht="15" customHeight="1">
      <c r="A35" t="s" s="41">
        <v>64</v>
      </c>
      <c r="B35" s="49"/>
      <c r="C35" s="44">
        <f t="shared" si="246" ref="C35:AE35">$F$4*0.25</f>
        <v>15.588125</v>
      </c>
      <c r="D35" s="44">
        <f t="shared" si="246"/>
        <v>15.588125</v>
      </c>
      <c r="E35" s="44">
        <f t="shared" si="246"/>
        <v>15.588125</v>
      </c>
      <c r="F35" s="44">
        <f t="shared" si="246"/>
        <v>15.588125</v>
      </c>
      <c r="G35" s="44">
        <f t="shared" si="246"/>
        <v>15.588125</v>
      </c>
      <c r="H35" s="44">
        <f t="shared" si="246"/>
        <v>15.588125</v>
      </c>
      <c r="I35" s="44">
        <f t="shared" si="246"/>
        <v>15.588125</v>
      </c>
      <c r="J35" s="44">
        <f t="shared" si="246"/>
        <v>15.588125</v>
      </c>
      <c r="K35" s="44">
        <f t="shared" si="246"/>
        <v>15.588125</v>
      </c>
      <c r="L35" s="44">
        <f t="shared" si="246"/>
        <v>15.588125</v>
      </c>
      <c r="M35" s="44">
        <f t="shared" si="246"/>
        <v>15.588125</v>
      </c>
      <c r="N35" s="44">
        <f t="shared" si="246"/>
        <v>15.588125</v>
      </c>
      <c r="O35" s="44">
        <f t="shared" si="246"/>
        <v>15.588125</v>
      </c>
      <c r="P35" s="44">
        <f t="shared" si="246"/>
        <v>15.588125</v>
      </c>
      <c r="Q35" s="44">
        <f t="shared" si="246"/>
        <v>15.588125</v>
      </c>
      <c r="R35" s="44">
        <f t="shared" si="246"/>
        <v>15.588125</v>
      </c>
      <c r="S35" s="44">
        <f t="shared" si="246"/>
        <v>15.588125</v>
      </c>
      <c r="T35" s="44">
        <f t="shared" si="246"/>
        <v>15.588125</v>
      </c>
      <c r="U35" s="44">
        <f t="shared" si="246"/>
        <v>15.588125</v>
      </c>
      <c r="V35" s="44">
        <f t="shared" si="246"/>
        <v>15.588125</v>
      </c>
      <c r="W35" s="44">
        <f t="shared" si="246"/>
        <v>15.588125</v>
      </c>
      <c r="X35" s="44">
        <f t="shared" si="246"/>
        <v>15.588125</v>
      </c>
      <c r="Y35" s="44">
        <f t="shared" si="246"/>
        <v>15.588125</v>
      </c>
      <c r="Z35" s="44">
        <f t="shared" si="246"/>
        <v>15.588125</v>
      </c>
      <c r="AA35" s="44">
        <f t="shared" si="246"/>
        <v>15.588125</v>
      </c>
      <c r="AB35" s="44">
        <f t="shared" si="246"/>
        <v>15.588125</v>
      </c>
      <c r="AC35" s="44">
        <f t="shared" si="246"/>
        <v>15.588125</v>
      </c>
      <c r="AD35" s="44">
        <f t="shared" si="246"/>
        <v>15.588125</v>
      </c>
      <c r="AE35" s="44">
        <f t="shared" si="246"/>
        <v>15.588125</v>
      </c>
      <c r="AF35" s="44"/>
      <c r="AG35" s="44"/>
      <c r="AH35" s="46">
        <f>SUM(D35:AG35)</f>
        <v>436.4674999999999</v>
      </c>
    </row>
    <row r="36" ht="24.75" customHeight="1">
      <c r="A36" t="s" s="41">
        <v>65</v>
      </c>
      <c r="B36" s="49"/>
      <c r="C36" s="44">
        <f t="shared" si="276" ref="C36:AE36">$F4*1</f>
        <v>62.3525</v>
      </c>
      <c r="D36" s="44">
        <f t="shared" si="276"/>
        <v>62.3525</v>
      </c>
      <c r="E36" s="44">
        <f t="shared" si="276"/>
        <v>62.3525</v>
      </c>
      <c r="F36" s="44">
        <f t="shared" si="276"/>
        <v>62.3525</v>
      </c>
      <c r="G36" s="44">
        <f t="shared" si="276"/>
        <v>62.3525</v>
      </c>
      <c r="H36" s="44">
        <f t="shared" si="276"/>
        <v>62.3525</v>
      </c>
      <c r="I36" s="44">
        <f t="shared" si="276"/>
        <v>62.3525</v>
      </c>
      <c r="J36" s="44">
        <f t="shared" si="276"/>
        <v>62.3525</v>
      </c>
      <c r="K36" s="44">
        <f t="shared" si="276"/>
        <v>62.3525</v>
      </c>
      <c r="L36" s="44">
        <f t="shared" si="276"/>
        <v>62.3525</v>
      </c>
      <c r="M36" s="44">
        <f t="shared" si="276"/>
        <v>62.3525</v>
      </c>
      <c r="N36" s="44">
        <f t="shared" si="276"/>
        <v>62.3525</v>
      </c>
      <c r="O36" s="44">
        <f t="shared" si="276"/>
        <v>62.3525</v>
      </c>
      <c r="P36" s="44">
        <f t="shared" si="276"/>
        <v>62.3525</v>
      </c>
      <c r="Q36" s="44">
        <f t="shared" si="276"/>
        <v>62.3525</v>
      </c>
      <c r="R36" s="44">
        <f t="shared" si="276"/>
        <v>62.3525</v>
      </c>
      <c r="S36" s="44">
        <f t="shared" si="276"/>
        <v>62.3525</v>
      </c>
      <c r="T36" s="44">
        <f t="shared" si="276"/>
        <v>62.3525</v>
      </c>
      <c r="U36" s="44">
        <f t="shared" si="276"/>
        <v>62.3525</v>
      </c>
      <c r="V36" s="44">
        <f t="shared" si="276"/>
        <v>62.3525</v>
      </c>
      <c r="W36" s="44">
        <f t="shared" si="276"/>
        <v>62.3525</v>
      </c>
      <c r="X36" s="44">
        <f t="shared" si="276"/>
        <v>62.3525</v>
      </c>
      <c r="Y36" s="44">
        <f t="shared" si="276"/>
        <v>62.3525</v>
      </c>
      <c r="Z36" s="44">
        <f t="shared" si="276"/>
        <v>62.3525</v>
      </c>
      <c r="AA36" s="44">
        <f t="shared" si="276"/>
        <v>62.3525</v>
      </c>
      <c r="AB36" s="44">
        <f t="shared" si="276"/>
        <v>62.3525</v>
      </c>
      <c r="AC36" s="44">
        <f t="shared" si="276"/>
        <v>62.3525</v>
      </c>
      <c r="AD36" s="44">
        <f t="shared" si="276"/>
        <v>62.3525</v>
      </c>
      <c r="AE36" s="44">
        <f t="shared" si="276"/>
        <v>62.3525</v>
      </c>
      <c r="AF36" s="44"/>
      <c r="AG36" s="44"/>
      <c r="AH36" s="46">
        <f>SUM(D36:AG36)</f>
        <v>1745.869999999999</v>
      </c>
    </row>
    <row r="37" ht="24.75" customHeight="1">
      <c r="A37" t="s" s="41">
        <v>66</v>
      </c>
      <c r="B37" s="49"/>
      <c r="C37" s="44">
        <f t="shared" si="306" ref="C37:AE37">($F$4*0.25)+($F$3*0.1)</f>
        <v>34.675625</v>
      </c>
      <c r="D37" s="44"/>
      <c r="E37" s="44">
        <f t="shared" si="306"/>
        <v>34.675625</v>
      </c>
      <c r="F37" s="44">
        <f t="shared" si="306"/>
        <v>34.675625</v>
      </c>
      <c r="G37" s="44">
        <f t="shared" si="306"/>
        <v>34.675625</v>
      </c>
      <c r="H37" s="44">
        <f t="shared" si="306"/>
        <v>34.675625</v>
      </c>
      <c r="I37" s="44">
        <f t="shared" si="306"/>
        <v>34.675625</v>
      </c>
      <c r="J37" s="44">
        <f t="shared" si="306"/>
        <v>34.675625</v>
      </c>
      <c r="K37" s="44">
        <f t="shared" si="306"/>
        <v>34.675625</v>
      </c>
      <c r="L37" s="44">
        <f t="shared" si="306"/>
        <v>34.675625</v>
      </c>
      <c r="M37" s="44">
        <f t="shared" si="306"/>
        <v>34.675625</v>
      </c>
      <c r="N37" s="44">
        <f t="shared" si="306"/>
        <v>34.675625</v>
      </c>
      <c r="O37" s="44">
        <f t="shared" si="306"/>
        <v>34.675625</v>
      </c>
      <c r="P37" s="44">
        <f t="shared" si="306"/>
        <v>34.675625</v>
      </c>
      <c r="Q37" s="44">
        <f t="shared" si="306"/>
        <v>34.675625</v>
      </c>
      <c r="R37" s="44">
        <f t="shared" si="306"/>
        <v>34.675625</v>
      </c>
      <c r="S37" s="44">
        <f t="shared" si="306"/>
        <v>34.675625</v>
      </c>
      <c r="T37" s="44">
        <f t="shared" si="306"/>
        <v>34.675625</v>
      </c>
      <c r="U37" s="44">
        <f t="shared" si="306"/>
        <v>34.675625</v>
      </c>
      <c r="V37" s="44">
        <f t="shared" si="306"/>
        <v>34.675625</v>
      </c>
      <c r="W37" s="44">
        <f t="shared" si="306"/>
        <v>34.675625</v>
      </c>
      <c r="X37" s="44">
        <f t="shared" si="306"/>
        <v>34.675625</v>
      </c>
      <c r="Y37" s="44">
        <f t="shared" si="306"/>
        <v>34.675625</v>
      </c>
      <c r="Z37" s="44">
        <f t="shared" si="306"/>
        <v>34.675625</v>
      </c>
      <c r="AA37" s="44">
        <f t="shared" si="306"/>
        <v>34.675625</v>
      </c>
      <c r="AB37" s="44">
        <f t="shared" si="306"/>
        <v>34.675625</v>
      </c>
      <c r="AC37" s="44">
        <f t="shared" si="306"/>
        <v>34.675625</v>
      </c>
      <c r="AD37" s="44">
        <f t="shared" si="306"/>
        <v>34.675625</v>
      </c>
      <c r="AE37" s="44">
        <f t="shared" si="306"/>
        <v>34.675625</v>
      </c>
      <c r="AF37" s="44"/>
      <c r="AG37" s="44"/>
      <c r="AH37" s="46">
        <f>SUM(D37:AG37)</f>
        <v>936.2418749999998</v>
      </c>
    </row>
    <row r="38" ht="15" customHeight="1">
      <c r="A38" t="s" s="41">
        <v>67</v>
      </c>
      <c r="B38" s="49"/>
      <c r="C38" s="44">
        <f t="shared" si="335" ref="C38:AE38">$F$5*0.08</f>
        <v>2.8504</v>
      </c>
      <c r="D38" s="44">
        <f t="shared" si="335"/>
        <v>2.8504</v>
      </c>
      <c r="E38" s="44">
        <f t="shared" si="335"/>
        <v>2.8504</v>
      </c>
      <c r="F38" s="44">
        <f t="shared" si="335"/>
        <v>2.8504</v>
      </c>
      <c r="G38" s="44">
        <f t="shared" si="335"/>
        <v>2.8504</v>
      </c>
      <c r="H38" s="44">
        <f t="shared" si="335"/>
        <v>2.8504</v>
      </c>
      <c r="I38" s="44">
        <f t="shared" si="335"/>
        <v>2.8504</v>
      </c>
      <c r="J38" s="44">
        <f t="shared" si="335"/>
        <v>2.8504</v>
      </c>
      <c r="K38" s="44">
        <f t="shared" si="335"/>
        <v>2.8504</v>
      </c>
      <c r="L38" s="44">
        <f t="shared" si="335"/>
        <v>2.8504</v>
      </c>
      <c r="M38" s="44">
        <f t="shared" si="335"/>
        <v>2.8504</v>
      </c>
      <c r="N38" s="44">
        <f t="shared" si="335"/>
        <v>2.8504</v>
      </c>
      <c r="O38" s="44">
        <f t="shared" si="335"/>
        <v>2.8504</v>
      </c>
      <c r="P38" s="44">
        <f t="shared" si="335"/>
        <v>2.8504</v>
      </c>
      <c r="Q38" s="44">
        <f t="shared" si="335"/>
        <v>2.8504</v>
      </c>
      <c r="R38" s="44">
        <f t="shared" si="335"/>
        <v>2.8504</v>
      </c>
      <c r="S38" s="44">
        <f t="shared" si="335"/>
        <v>2.8504</v>
      </c>
      <c r="T38" s="44">
        <f t="shared" si="335"/>
        <v>2.8504</v>
      </c>
      <c r="U38" s="44">
        <f t="shared" si="335"/>
        <v>2.8504</v>
      </c>
      <c r="V38" s="44">
        <f t="shared" si="335"/>
        <v>2.8504</v>
      </c>
      <c r="W38" s="44">
        <f t="shared" si="335"/>
        <v>2.8504</v>
      </c>
      <c r="X38" s="44">
        <f t="shared" si="335"/>
        <v>2.8504</v>
      </c>
      <c r="Y38" s="44">
        <f t="shared" si="335"/>
        <v>2.8504</v>
      </c>
      <c r="Z38" s="44">
        <f t="shared" si="335"/>
        <v>2.8504</v>
      </c>
      <c r="AA38" s="44">
        <f t="shared" si="335"/>
        <v>2.8504</v>
      </c>
      <c r="AB38" s="44">
        <f t="shared" si="335"/>
        <v>2.8504</v>
      </c>
      <c r="AC38" s="44">
        <f t="shared" si="335"/>
        <v>2.8504</v>
      </c>
      <c r="AD38" s="44">
        <f t="shared" si="335"/>
        <v>2.8504</v>
      </c>
      <c r="AE38" s="44">
        <f t="shared" si="335"/>
        <v>2.8504</v>
      </c>
      <c r="AF38" s="44"/>
      <c r="AG38" s="44"/>
      <c r="AH38" s="46">
        <f>SUM(D38:AG38)</f>
        <v>79.81119999999997</v>
      </c>
    </row>
    <row r="39" ht="15" customHeight="1">
      <c r="A39" s="55"/>
      <c r="B39" s="56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>
        <f>SUM(D39:AG39)</f>
        <v>0</v>
      </c>
    </row>
    <row r="40" ht="15" customHeight="1">
      <c r="A40" s="57"/>
      <c r="B40" s="58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6">
        <f>SUM(D40:AG40)</f>
        <v>0</v>
      </c>
    </row>
    <row r="41" ht="15" customHeight="1">
      <c r="A41" t="s" s="41">
        <v>68</v>
      </c>
      <c r="B41" s="49"/>
      <c r="C41" s="44">
        <f t="shared" si="367" ref="C41:E41">$F$4*0.1</f>
        <v>6.235250000000001</v>
      </c>
      <c r="D41" s="45"/>
      <c r="E41" s="44">
        <f t="shared" si="367"/>
        <v>6.235250000000001</v>
      </c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6">
        <f>SUM(D41:AG41)</f>
        <v>6.235250000000001</v>
      </c>
    </row>
    <row r="42" ht="15" customHeight="1">
      <c r="A42" t="s" s="41">
        <v>69</v>
      </c>
      <c r="B42" s="49"/>
      <c r="C42" s="44">
        <f t="shared" si="370" ref="C42:E42">$F$4*0.5</f>
        <v>31.17625</v>
      </c>
      <c r="D42" s="45"/>
      <c r="E42" s="44">
        <f t="shared" si="370"/>
        <v>31.17625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>
        <f>SUM(D42:AG42)</f>
        <v>31.17625</v>
      </c>
    </row>
    <row r="43" ht="15" customHeight="1">
      <c r="A43" t="s" s="41">
        <v>70</v>
      </c>
      <c r="B43" s="49"/>
      <c r="C43" s="44">
        <f t="shared" si="373" ref="C43:E44">$F$4*0.25</f>
        <v>15.588125</v>
      </c>
      <c r="D43" s="45"/>
      <c r="E43" s="44">
        <f t="shared" si="373"/>
        <v>15.588125</v>
      </c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6">
        <f>SUM(D43:AG43)</f>
        <v>15.588125</v>
      </c>
    </row>
    <row r="44" ht="15" customHeight="1">
      <c r="A44" t="s" s="41">
        <v>71</v>
      </c>
      <c r="B44" s="49"/>
      <c r="C44" s="44">
        <f t="shared" si="373"/>
        <v>15.588125</v>
      </c>
      <c r="D44" s="44"/>
      <c r="E44" s="44">
        <f t="shared" si="373"/>
        <v>15.588125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6">
        <f>SUM(D44:AG44)</f>
        <v>15.588125</v>
      </c>
    </row>
    <row r="45" ht="15" customHeight="1">
      <c r="A45" s="51"/>
      <c r="B45" s="49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6">
        <f>SUM(D45:AG45)</f>
        <v>0</v>
      </c>
    </row>
    <row r="46" ht="15" customHeight="1">
      <c r="A46" t="s" s="41">
        <v>72</v>
      </c>
      <c r="B46" s="49"/>
      <c r="C46" s="44">
        <f t="shared" si="380" ref="C46:AE46">($F$4*0.25)+($F$3*0.08)</f>
        <v>30.858125</v>
      </c>
      <c r="D46" s="44"/>
      <c r="E46" s="44">
        <f t="shared" si="380"/>
        <v>30.858125</v>
      </c>
      <c r="F46" s="44">
        <f t="shared" si="380"/>
        <v>30.858125</v>
      </c>
      <c r="G46" s="44">
        <f t="shared" si="380"/>
        <v>30.858125</v>
      </c>
      <c r="H46" s="44">
        <f t="shared" si="380"/>
        <v>30.858125</v>
      </c>
      <c r="I46" s="44">
        <f t="shared" si="380"/>
        <v>30.858125</v>
      </c>
      <c r="J46" s="44">
        <f t="shared" si="380"/>
        <v>30.858125</v>
      </c>
      <c r="K46" s="44">
        <f t="shared" si="380"/>
        <v>30.858125</v>
      </c>
      <c r="L46" s="44">
        <f t="shared" si="380"/>
        <v>30.858125</v>
      </c>
      <c r="M46" s="44">
        <f t="shared" si="380"/>
        <v>30.858125</v>
      </c>
      <c r="N46" s="44">
        <f t="shared" si="380"/>
        <v>30.858125</v>
      </c>
      <c r="O46" s="44">
        <f t="shared" si="380"/>
        <v>30.858125</v>
      </c>
      <c r="P46" s="44">
        <f t="shared" si="380"/>
        <v>30.858125</v>
      </c>
      <c r="Q46" s="44">
        <f t="shared" si="380"/>
        <v>30.858125</v>
      </c>
      <c r="R46" s="44">
        <f t="shared" si="380"/>
        <v>30.858125</v>
      </c>
      <c r="S46" s="44">
        <f t="shared" si="380"/>
        <v>30.858125</v>
      </c>
      <c r="T46" s="44">
        <f t="shared" si="380"/>
        <v>30.858125</v>
      </c>
      <c r="U46" s="44">
        <f t="shared" si="380"/>
        <v>30.858125</v>
      </c>
      <c r="V46" s="44">
        <f t="shared" si="380"/>
        <v>30.858125</v>
      </c>
      <c r="W46" s="44">
        <f t="shared" si="380"/>
        <v>30.858125</v>
      </c>
      <c r="X46" s="44">
        <f t="shared" si="380"/>
        <v>30.858125</v>
      </c>
      <c r="Y46" s="44">
        <f t="shared" si="380"/>
        <v>30.858125</v>
      </c>
      <c r="Z46" s="44">
        <f t="shared" si="380"/>
        <v>30.858125</v>
      </c>
      <c r="AA46" s="44">
        <f t="shared" si="380"/>
        <v>30.858125</v>
      </c>
      <c r="AB46" s="44">
        <f t="shared" si="380"/>
        <v>30.858125</v>
      </c>
      <c r="AC46" s="44">
        <f t="shared" si="380"/>
        <v>30.858125</v>
      </c>
      <c r="AD46" s="44">
        <f t="shared" si="380"/>
        <v>30.858125</v>
      </c>
      <c r="AE46" s="44">
        <f t="shared" si="380"/>
        <v>30.858125</v>
      </c>
      <c r="AF46" s="45"/>
      <c r="AG46" s="45"/>
      <c r="AH46" s="46">
        <f>SUM(D46:AG46)</f>
        <v>833.1693749999995</v>
      </c>
    </row>
    <row r="47" ht="15" customHeight="1">
      <c r="A47" s="51"/>
      <c r="B47" s="49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6">
        <f>SUM(D47:AG47)</f>
        <v>0</v>
      </c>
    </row>
    <row r="48" ht="15" customHeight="1">
      <c r="A48" t="s" s="59">
        <v>73</v>
      </c>
      <c r="B48" s="49"/>
      <c r="C48" s="44">
        <v>7</v>
      </c>
      <c r="D48" s="45"/>
      <c r="E48" s="44">
        <v>7</v>
      </c>
      <c r="F48" s="44">
        <v>7</v>
      </c>
      <c r="G48" s="44">
        <v>7</v>
      </c>
      <c r="H48" s="44">
        <v>7</v>
      </c>
      <c r="I48" s="44">
        <v>7</v>
      </c>
      <c r="J48" s="44">
        <v>7</v>
      </c>
      <c r="K48" s="44">
        <v>7</v>
      </c>
      <c r="L48" s="44">
        <v>7</v>
      </c>
      <c r="M48" s="44">
        <v>7</v>
      </c>
      <c r="N48" s="44">
        <v>7</v>
      </c>
      <c r="O48" s="44">
        <v>7</v>
      </c>
      <c r="P48" s="44">
        <v>7</v>
      </c>
      <c r="Q48" s="44">
        <v>7</v>
      </c>
      <c r="R48" s="44">
        <v>7</v>
      </c>
      <c r="S48" s="44">
        <v>7</v>
      </c>
      <c r="T48" s="44">
        <v>7</v>
      </c>
      <c r="U48" s="44">
        <v>7</v>
      </c>
      <c r="V48" s="44">
        <v>7</v>
      </c>
      <c r="W48" s="44">
        <v>7</v>
      </c>
      <c r="X48" s="44">
        <v>7</v>
      </c>
      <c r="Y48" s="44">
        <v>7</v>
      </c>
      <c r="Z48" s="44">
        <v>7</v>
      </c>
      <c r="AA48" s="44">
        <v>7</v>
      </c>
      <c r="AB48" s="44">
        <v>7</v>
      </c>
      <c r="AC48" s="44">
        <v>7</v>
      </c>
      <c r="AD48" s="44">
        <v>7</v>
      </c>
      <c r="AE48" s="44"/>
      <c r="AF48" s="44"/>
      <c r="AG48" s="45"/>
      <c r="AH48" s="46">
        <f>SUM(D48:AG48)</f>
        <v>182</v>
      </c>
    </row>
    <row r="49" ht="15" customHeight="1">
      <c r="A49" s="60"/>
      <c r="B49" s="49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6">
        <f>SUM(D49:AG49)</f>
        <v>0</v>
      </c>
    </row>
    <row r="50" ht="24.75" customHeight="1">
      <c r="A50" t="s" s="41">
        <v>74</v>
      </c>
      <c r="B50" s="49"/>
      <c r="C50" s="44">
        <f t="shared" si="412" ref="C50:AE50">($F$4*1)</f>
        <v>62.3525</v>
      </c>
      <c r="D50" s="44">
        <f t="shared" si="412"/>
        <v>62.3525</v>
      </c>
      <c r="E50" s="44">
        <f t="shared" si="412"/>
        <v>62.3525</v>
      </c>
      <c r="F50" s="44">
        <f t="shared" si="412"/>
        <v>62.3525</v>
      </c>
      <c r="G50" s="44">
        <f t="shared" si="412"/>
        <v>62.3525</v>
      </c>
      <c r="H50" s="44">
        <f t="shared" si="412"/>
        <v>62.3525</v>
      </c>
      <c r="I50" s="44">
        <f t="shared" si="412"/>
        <v>62.3525</v>
      </c>
      <c r="J50" s="44">
        <f t="shared" si="412"/>
        <v>62.3525</v>
      </c>
      <c r="K50" s="44">
        <f t="shared" si="412"/>
        <v>62.3525</v>
      </c>
      <c r="L50" s="44">
        <f t="shared" si="412"/>
        <v>62.3525</v>
      </c>
      <c r="M50" s="44">
        <f t="shared" si="412"/>
        <v>62.3525</v>
      </c>
      <c r="N50" s="44">
        <f t="shared" si="412"/>
        <v>62.3525</v>
      </c>
      <c r="O50" s="44">
        <f t="shared" si="412"/>
        <v>62.3525</v>
      </c>
      <c r="P50" s="44">
        <f t="shared" si="412"/>
        <v>62.3525</v>
      </c>
      <c r="Q50" s="44">
        <f t="shared" si="412"/>
        <v>62.3525</v>
      </c>
      <c r="R50" s="44">
        <f t="shared" si="412"/>
        <v>62.3525</v>
      </c>
      <c r="S50" s="44">
        <f t="shared" si="412"/>
        <v>62.3525</v>
      </c>
      <c r="T50" s="44">
        <f t="shared" si="412"/>
        <v>62.3525</v>
      </c>
      <c r="U50" s="44">
        <f t="shared" si="412"/>
        <v>62.3525</v>
      </c>
      <c r="V50" s="44">
        <f t="shared" si="412"/>
        <v>62.3525</v>
      </c>
      <c r="W50" s="44">
        <f t="shared" si="412"/>
        <v>62.3525</v>
      </c>
      <c r="X50" s="44">
        <f t="shared" si="412"/>
        <v>62.3525</v>
      </c>
      <c r="Y50" s="44">
        <f t="shared" si="412"/>
        <v>62.3525</v>
      </c>
      <c r="Z50" s="44">
        <f t="shared" si="412"/>
        <v>62.3525</v>
      </c>
      <c r="AA50" s="44">
        <f t="shared" si="412"/>
        <v>62.3525</v>
      </c>
      <c r="AB50" s="44">
        <f t="shared" si="412"/>
        <v>62.3525</v>
      </c>
      <c r="AC50" s="44">
        <f t="shared" si="412"/>
        <v>62.3525</v>
      </c>
      <c r="AD50" s="44">
        <f t="shared" si="412"/>
        <v>62.3525</v>
      </c>
      <c r="AE50" s="44">
        <f t="shared" si="412"/>
        <v>62.3525</v>
      </c>
      <c r="AF50" s="44"/>
      <c r="AG50" s="44"/>
      <c r="AH50" s="46">
        <f>SUM(D50:AG50)</f>
        <v>1745.869999999999</v>
      </c>
    </row>
    <row r="51" ht="24.75" customHeight="1">
      <c r="A51" t="s" s="41">
        <v>75</v>
      </c>
      <c r="B51" s="49"/>
      <c r="C51" s="44">
        <f t="shared" si="442" ref="C51:AE51">$F5*0.17</f>
        <v>6.057100000000001</v>
      </c>
      <c r="D51" s="44"/>
      <c r="E51" s="44">
        <f t="shared" si="442"/>
        <v>6.057100000000001</v>
      </c>
      <c r="F51" s="44">
        <f t="shared" si="442"/>
        <v>6.057100000000001</v>
      </c>
      <c r="G51" s="44">
        <f t="shared" si="442"/>
        <v>6.057100000000001</v>
      </c>
      <c r="H51" s="44">
        <f t="shared" si="442"/>
        <v>6.057100000000001</v>
      </c>
      <c r="I51" s="44">
        <f t="shared" si="442"/>
        <v>6.057100000000001</v>
      </c>
      <c r="J51" s="44">
        <f t="shared" si="442"/>
        <v>6.057100000000001</v>
      </c>
      <c r="K51" s="44">
        <f t="shared" si="442"/>
        <v>6.057100000000001</v>
      </c>
      <c r="L51" s="44">
        <f t="shared" si="442"/>
        <v>6.057100000000001</v>
      </c>
      <c r="M51" s="44">
        <f t="shared" si="442"/>
        <v>6.057100000000001</v>
      </c>
      <c r="N51" s="44">
        <f t="shared" si="442"/>
        <v>6.057100000000001</v>
      </c>
      <c r="O51" s="44">
        <f t="shared" si="442"/>
        <v>6.057100000000001</v>
      </c>
      <c r="P51" s="44">
        <f t="shared" si="442"/>
        <v>6.057100000000001</v>
      </c>
      <c r="Q51" s="44">
        <f t="shared" si="442"/>
        <v>6.057100000000001</v>
      </c>
      <c r="R51" s="44">
        <f t="shared" si="442"/>
        <v>6.057100000000001</v>
      </c>
      <c r="S51" s="44">
        <f t="shared" si="442"/>
        <v>6.057100000000001</v>
      </c>
      <c r="T51" s="44">
        <f t="shared" si="442"/>
        <v>6.057100000000001</v>
      </c>
      <c r="U51" s="44">
        <f t="shared" si="442"/>
        <v>6.057100000000001</v>
      </c>
      <c r="V51" s="44">
        <f t="shared" si="442"/>
        <v>6.057100000000001</v>
      </c>
      <c r="W51" s="44">
        <f t="shared" si="442"/>
        <v>6.057100000000001</v>
      </c>
      <c r="X51" s="44">
        <f t="shared" si="442"/>
        <v>6.057100000000001</v>
      </c>
      <c r="Y51" s="44">
        <f t="shared" si="442"/>
        <v>6.057100000000001</v>
      </c>
      <c r="Z51" s="44">
        <f t="shared" si="442"/>
        <v>6.057100000000001</v>
      </c>
      <c r="AA51" s="44">
        <f t="shared" si="442"/>
        <v>6.057100000000001</v>
      </c>
      <c r="AB51" s="44">
        <f t="shared" si="442"/>
        <v>6.057100000000001</v>
      </c>
      <c r="AC51" s="44">
        <f t="shared" si="442"/>
        <v>6.057100000000001</v>
      </c>
      <c r="AD51" s="44">
        <f t="shared" si="442"/>
        <v>6.057100000000001</v>
      </c>
      <c r="AE51" s="44">
        <f t="shared" si="442"/>
        <v>6.057100000000001</v>
      </c>
      <c r="AF51" s="44"/>
      <c r="AG51" s="44"/>
      <c r="AH51" s="46">
        <f>SUM(D51:AG51)</f>
        <v>163.5417</v>
      </c>
    </row>
    <row r="52" ht="15" customHeight="1">
      <c r="A52" t="s" s="41">
        <v>76</v>
      </c>
      <c r="B52" s="49"/>
      <c r="C52" s="44">
        <f t="shared" si="471" ref="C52:AE52">$F3*0.5</f>
        <v>95.4375</v>
      </c>
      <c r="D52" s="44">
        <f t="shared" si="471"/>
        <v>95.4375</v>
      </c>
      <c r="E52" s="44">
        <f t="shared" si="471"/>
        <v>95.4375</v>
      </c>
      <c r="F52" s="44">
        <f t="shared" si="471"/>
        <v>95.4375</v>
      </c>
      <c r="G52" s="44">
        <f t="shared" si="471"/>
        <v>95.4375</v>
      </c>
      <c r="H52" s="44">
        <f t="shared" si="471"/>
        <v>95.4375</v>
      </c>
      <c r="I52" s="44">
        <f t="shared" si="471"/>
        <v>95.4375</v>
      </c>
      <c r="J52" s="44">
        <f t="shared" si="471"/>
        <v>95.4375</v>
      </c>
      <c r="K52" s="44">
        <f t="shared" si="471"/>
        <v>95.4375</v>
      </c>
      <c r="L52" s="44">
        <f t="shared" si="471"/>
        <v>95.4375</v>
      </c>
      <c r="M52" s="44">
        <f t="shared" si="471"/>
        <v>95.4375</v>
      </c>
      <c r="N52" s="44">
        <f t="shared" si="471"/>
        <v>95.4375</v>
      </c>
      <c r="O52" s="44">
        <f t="shared" si="471"/>
        <v>95.4375</v>
      </c>
      <c r="P52" s="44">
        <f t="shared" si="471"/>
        <v>95.4375</v>
      </c>
      <c r="Q52" s="44">
        <f t="shared" si="471"/>
        <v>95.4375</v>
      </c>
      <c r="R52" s="44">
        <f t="shared" si="471"/>
        <v>95.4375</v>
      </c>
      <c r="S52" s="44">
        <f t="shared" si="471"/>
        <v>95.4375</v>
      </c>
      <c r="T52" s="44">
        <f t="shared" si="471"/>
        <v>95.4375</v>
      </c>
      <c r="U52" s="44">
        <f t="shared" si="471"/>
        <v>95.4375</v>
      </c>
      <c r="V52" s="44">
        <f t="shared" si="471"/>
        <v>95.4375</v>
      </c>
      <c r="W52" s="44">
        <f t="shared" si="471"/>
        <v>95.4375</v>
      </c>
      <c r="X52" s="44">
        <f t="shared" si="471"/>
        <v>95.4375</v>
      </c>
      <c r="Y52" s="44">
        <f t="shared" si="471"/>
        <v>95.4375</v>
      </c>
      <c r="Z52" s="44">
        <f t="shared" si="471"/>
        <v>95.4375</v>
      </c>
      <c r="AA52" s="44">
        <f t="shared" si="471"/>
        <v>95.4375</v>
      </c>
      <c r="AB52" s="44">
        <f t="shared" si="471"/>
        <v>95.4375</v>
      </c>
      <c r="AC52" s="44">
        <f t="shared" si="471"/>
        <v>95.4375</v>
      </c>
      <c r="AD52" s="44">
        <f t="shared" si="471"/>
        <v>95.4375</v>
      </c>
      <c r="AE52" s="44">
        <f t="shared" si="471"/>
        <v>95.4375</v>
      </c>
      <c r="AF52" s="44"/>
      <c r="AG52" s="44"/>
      <c r="AH52" s="46">
        <f>SUM(D52:AG52)</f>
        <v>2672.25</v>
      </c>
    </row>
    <row r="53" ht="24.75" customHeight="1">
      <c r="A53" t="s" s="61">
        <v>77</v>
      </c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46">
        <f>SUM(D53:AG53)</f>
        <v>0</v>
      </c>
    </row>
    <row r="54" ht="15" customHeight="1">
      <c r="A54" s="64"/>
      <c r="B54" s="64"/>
      <c r="C54" s="65"/>
      <c r="D54" s="66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7">
        <f>SUM(D54:AG54)</f>
        <v>0</v>
      </c>
    </row>
    <row r="55" ht="15" customHeight="1">
      <c r="A55" s="18"/>
      <c r="B55" s="18"/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13"/>
    </row>
    <row r="56" ht="15" customHeight="1">
      <c r="A56" t="s" s="7">
        <v>78</v>
      </c>
      <c r="B56" s="17"/>
      <c r="C56" s="70"/>
      <c r="D56" s="71">
        <f>SUM(D13:D54)</f>
        <v>1326.1304</v>
      </c>
      <c r="E56" s="71">
        <f>SUM(E14:E54)</f>
        <v>653.8033999999999</v>
      </c>
      <c r="F56" s="71">
        <f>SUM(F14:F54)</f>
        <v>452.5448</v>
      </c>
      <c r="G56" s="71">
        <f>SUM(G14:G54)</f>
        <v>452.5448</v>
      </c>
      <c r="H56" s="71">
        <f>SUM(H14:H54)</f>
        <v>452.5448</v>
      </c>
      <c r="I56" s="71">
        <f>SUM(I14:I54)</f>
        <v>452.5448</v>
      </c>
      <c r="J56" s="71">
        <f>SUM(J14:J54)</f>
        <v>505.900725</v>
      </c>
      <c r="K56" s="71">
        <f>SUM(K14:K54)</f>
        <v>452.5448</v>
      </c>
      <c r="L56" s="71">
        <f>SUM(L14:L54)</f>
        <v>452.5448</v>
      </c>
      <c r="M56" s="71">
        <f>SUM(M14:M54)</f>
        <v>518.0149249999999</v>
      </c>
      <c r="N56" s="71">
        <f>SUM(N14:N54)</f>
        <v>505.900725</v>
      </c>
      <c r="O56" s="71">
        <f>SUM(O14:O54)</f>
        <v>644.628675</v>
      </c>
      <c r="P56" s="71">
        <f>SUM(P14:P54)</f>
        <v>452.5448</v>
      </c>
      <c r="Q56" s="71">
        <f>SUM(Q14:Q54)</f>
        <v>464.659</v>
      </c>
      <c r="R56" s="71">
        <f>SUM(R14:R54)</f>
        <v>452.5448</v>
      </c>
      <c r="S56" s="71">
        <f>SUM(S14:S54)</f>
        <v>591.2727500000001</v>
      </c>
      <c r="T56" s="71">
        <f>SUM(T14:T54)</f>
        <v>452.5448</v>
      </c>
      <c r="U56" s="71">
        <f>SUM(U14:U54)</f>
        <v>464.659</v>
      </c>
      <c r="V56" s="71">
        <f>SUM(V14:V54)</f>
        <v>452.5448</v>
      </c>
      <c r="W56" s="71">
        <f>SUM(W14:W54)</f>
        <v>644.628675</v>
      </c>
      <c r="X56" s="71">
        <f>SUM(X14:X54)</f>
        <v>452.5448</v>
      </c>
      <c r="Y56" s="71">
        <f>SUM(Y14:Y54)</f>
        <v>464.659</v>
      </c>
      <c r="Z56" s="71">
        <f>SUM(Z14:Z54)</f>
        <v>452.5448</v>
      </c>
      <c r="AA56" s="71">
        <f>SUM(AA14:AA54)</f>
        <v>644.628675</v>
      </c>
      <c r="AB56" s="71">
        <f>SUM(AB14:AB54)</f>
        <v>452.5448</v>
      </c>
      <c r="AC56" s="71">
        <f>SUM(AC14:AC54)</f>
        <v>464.659</v>
      </c>
      <c r="AD56" s="71">
        <f>SUM(AD14:AD54)</f>
        <v>452.5448</v>
      </c>
      <c r="AE56" s="71">
        <f>SUM(AE14:AE54)</f>
        <v>825.6532749999998</v>
      </c>
      <c r="AF56" s="71">
        <f>SUM(AF14:AF54)</f>
        <v>40.088125</v>
      </c>
      <c r="AG56" s="72">
        <f>SUM(AG14:AG54)</f>
        <v>3827.68</v>
      </c>
      <c r="AH56" s="73">
        <f>SUM(D56:AG56)</f>
        <v>18922.59355</v>
      </c>
    </row>
    <row r="57" ht="15" customHeight="1">
      <c r="A57" s="13"/>
      <c r="B57" s="13"/>
      <c r="C57" s="70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13"/>
    </row>
    <row r="58" ht="15" customHeight="1">
      <c r="A58" t="s" s="7">
        <v>79</v>
      </c>
      <c r="B58" s="17"/>
      <c r="C58" s="70">
        <f>SUM(D56:AG56)</f>
        <v>18922.59355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4"/>
    </row>
    <row r="59" ht="15" customHeight="1">
      <c r="A59" s="75"/>
      <c r="B59" s="13"/>
      <c r="C59" s="13"/>
      <c r="D59" s="76"/>
      <c r="E59" s="76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13"/>
    </row>
    <row r="60" ht="15" customHeight="1">
      <c r="A60" t="s" s="77">
        <v>80</v>
      </c>
      <c r="B60" s="78"/>
      <c r="C60" s="70">
        <f>C58*0.4</f>
        <v>7569.03742</v>
      </c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13"/>
    </row>
    <row r="61" ht="15" customHeight="1">
      <c r="A61" s="81"/>
      <c r="B61" s="75"/>
      <c r="C61" s="75"/>
      <c r="D61" s="13"/>
      <c r="E61" s="13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13"/>
    </row>
    <row r="62" ht="18.75" customHeight="1">
      <c r="A62" t="s" s="82">
        <v>81</v>
      </c>
      <c r="B62" s="83"/>
      <c r="C62" s="84">
        <f>C58+C60</f>
        <v>26491.63097</v>
      </c>
      <c r="D62" s="85"/>
      <c r="E62" s="86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13"/>
    </row>
    <row r="63" ht="15" customHeight="1">
      <c r="A63" s="87"/>
      <c r="B63" s="87"/>
      <c r="C63" s="88"/>
      <c r="D63" s="13"/>
      <c r="E63" s="1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13"/>
    </row>
    <row r="64" ht="27" customHeight="1">
      <c r="A64" t="s" s="90">
        <v>82</v>
      </c>
      <c r="B64" s="91"/>
      <c r="C64" s="92"/>
      <c r="D64" s="93"/>
      <c r="E64" s="21"/>
      <c r="F64" t="s" s="94">
        <v>83</v>
      </c>
      <c r="G64" s="95"/>
      <c r="H64" s="95"/>
      <c r="I64" s="96"/>
      <c r="J64" t="s" s="97">
        <v>44</v>
      </c>
      <c r="K64" s="45"/>
      <c r="L64" t="s" s="97">
        <v>84</v>
      </c>
      <c r="M64" s="45"/>
      <c r="N64" s="45"/>
      <c r="O64" t="s" s="97">
        <v>85</v>
      </c>
      <c r="P64" s="45"/>
      <c r="Q64" s="45"/>
      <c r="R64" s="98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13"/>
    </row>
    <row r="65" ht="15" customHeight="1">
      <c r="A65" t="s" s="99">
        <v>86</v>
      </c>
      <c r="B65" s="100"/>
      <c r="C65" s="92">
        <f>D56</f>
        <v>1326.1304</v>
      </c>
      <c r="D65" s="93"/>
      <c r="E65" s="21"/>
      <c r="F65" s="101"/>
      <c r="G65" s="101"/>
      <c r="H65" s="101"/>
      <c r="I65" s="102"/>
      <c r="J65" s="102"/>
      <c r="K65" s="102"/>
      <c r="L65" s="101"/>
      <c r="M65" s="101"/>
      <c r="N65" s="101"/>
      <c r="O65" s="101"/>
      <c r="P65" s="101"/>
      <c r="Q65" s="101"/>
      <c r="R65" s="98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13"/>
    </row>
    <row r="66" ht="63" customHeight="1">
      <c r="A66" t="s" s="103">
        <v>87</v>
      </c>
      <c r="B66" s="100"/>
      <c r="C66" s="92">
        <f>F4*24</f>
        <v>1496.46</v>
      </c>
      <c r="D66" s="93"/>
      <c r="E66" s="21"/>
      <c r="F66" t="s" s="104">
        <v>88</v>
      </c>
      <c r="G66" s="105"/>
      <c r="H66" s="106"/>
      <c r="I66" s="102">
        <v>1000</v>
      </c>
      <c r="J66" s="102"/>
      <c r="K66" s="102"/>
      <c r="L66" t="s" s="104">
        <v>89</v>
      </c>
      <c r="M66" s="107"/>
      <c r="N66" s="108"/>
      <c r="O66" s="101"/>
      <c r="P66" s="101"/>
      <c r="Q66" s="101"/>
      <c r="R66" s="98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13"/>
    </row>
    <row r="67" ht="15" customHeight="1">
      <c r="A67" t="s" s="109">
        <v>90</v>
      </c>
      <c r="B67" s="110"/>
      <c r="C67" s="92">
        <v>3000</v>
      </c>
      <c r="D67" s="93"/>
      <c r="E67" s="21"/>
      <c r="F67" t="s" s="111">
        <v>91</v>
      </c>
      <c r="G67" s="101"/>
      <c r="H67" s="101"/>
      <c r="I67" s="102">
        <v>377</v>
      </c>
      <c r="J67" s="102"/>
      <c r="K67" s="102"/>
      <c r="L67" t="s" s="111">
        <v>92</v>
      </c>
      <c r="M67" s="101"/>
      <c r="N67" s="101"/>
      <c r="O67" s="101"/>
      <c r="P67" s="101"/>
      <c r="Q67" s="101"/>
      <c r="R67" s="98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13"/>
    </row>
    <row r="68" ht="15" customHeight="1">
      <c r="A68" t="s" s="109">
        <v>93</v>
      </c>
      <c r="B68" s="110"/>
      <c r="C68" s="92">
        <v>3000</v>
      </c>
      <c r="D68" s="93"/>
      <c r="E68" s="21"/>
      <c r="F68" t="s" s="111">
        <v>94</v>
      </c>
      <c r="G68" s="101"/>
      <c r="H68" s="101"/>
      <c r="I68" s="102">
        <v>75</v>
      </c>
      <c r="J68" s="102"/>
      <c r="K68" s="102"/>
      <c r="L68" t="s" s="111">
        <v>92</v>
      </c>
      <c r="M68" s="101"/>
      <c r="N68" s="101"/>
      <c r="O68" s="101"/>
      <c r="P68" s="101"/>
      <c r="Q68" s="101"/>
      <c r="R68" s="98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13"/>
    </row>
    <row r="69" ht="15" customHeight="1">
      <c r="A69" t="s" s="109">
        <v>95</v>
      </c>
      <c r="B69" s="110"/>
      <c r="C69" s="92">
        <v>2000</v>
      </c>
      <c r="D69" s="93"/>
      <c r="E69" s="21"/>
      <c r="F69" t="s" s="111">
        <v>96</v>
      </c>
      <c r="G69" s="101"/>
      <c r="H69" s="101"/>
      <c r="I69" s="102">
        <v>150</v>
      </c>
      <c r="J69" s="102"/>
      <c r="K69" s="102"/>
      <c r="L69" t="s" s="111">
        <v>92</v>
      </c>
      <c r="M69" s="101"/>
      <c r="N69" s="101"/>
      <c r="O69" s="101"/>
      <c r="P69" s="101"/>
      <c r="Q69" s="101"/>
      <c r="R69" s="98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13"/>
    </row>
    <row r="70" ht="15" customHeight="1">
      <c r="A70" t="s" s="109">
        <v>97</v>
      </c>
      <c r="B70" s="110"/>
      <c r="C70" s="92">
        <v>75</v>
      </c>
      <c r="D70" s="93"/>
      <c r="E70" s="21"/>
      <c r="F70" t="s" s="111">
        <v>98</v>
      </c>
      <c r="G70" s="101"/>
      <c r="H70" s="101"/>
      <c r="I70" s="102">
        <f>I68</f>
        <v>75</v>
      </c>
      <c r="J70" s="102"/>
      <c r="K70" s="102"/>
      <c r="L70" t="s" s="111">
        <v>92</v>
      </c>
      <c r="M70" s="101"/>
      <c r="N70" s="101"/>
      <c r="O70" s="101"/>
      <c r="P70" s="101"/>
      <c r="Q70" s="101"/>
      <c r="R70" s="98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13"/>
    </row>
    <row r="71" ht="15" customHeight="1">
      <c r="A71" t="s" s="109">
        <v>99</v>
      </c>
      <c r="B71" s="110"/>
      <c r="C71" s="92">
        <v>1000</v>
      </c>
      <c r="D71" s="93"/>
      <c r="E71" s="21"/>
      <c r="F71" s="101"/>
      <c r="G71" s="101"/>
      <c r="H71" s="101"/>
      <c r="I71" s="102"/>
      <c r="J71" s="102"/>
      <c r="K71" s="102"/>
      <c r="L71" s="101"/>
      <c r="M71" s="101"/>
      <c r="N71" s="101"/>
      <c r="O71" s="101"/>
      <c r="P71" s="101"/>
      <c r="Q71" s="101"/>
      <c r="R71" s="98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13"/>
    </row>
    <row r="72" ht="15" customHeight="1">
      <c r="A72" s="112"/>
      <c r="B72" s="113"/>
      <c r="C72" s="113"/>
      <c r="D72" s="85"/>
      <c r="E72" s="21"/>
      <c r="F72" s="101"/>
      <c r="G72" s="101"/>
      <c r="H72" s="101"/>
      <c r="I72" s="102"/>
      <c r="J72" s="102"/>
      <c r="K72" s="102"/>
      <c r="L72" s="101"/>
      <c r="M72" s="101"/>
      <c r="N72" s="101"/>
      <c r="O72" s="101"/>
      <c r="P72" s="101"/>
      <c r="Q72" s="101"/>
      <c r="R72" s="98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2"/>
    </row>
    <row r="73" ht="15" customHeight="1">
      <c r="A73" s="114"/>
      <c r="B73" s="115"/>
      <c r="C73" s="115"/>
      <c r="D73" s="85"/>
      <c r="E73" s="21"/>
      <c r="F73" s="101"/>
      <c r="G73" s="101"/>
      <c r="H73" s="101"/>
      <c r="I73" s="102"/>
      <c r="J73" s="102"/>
      <c r="K73" s="102"/>
      <c r="L73" s="101"/>
      <c r="M73" s="101"/>
      <c r="N73" s="101"/>
      <c r="O73" s="101"/>
      <c r="P73" s="101"/>
      <c r="Q73" s="101"/>
      <c r="R73" s="98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2"/>
    </row>
    <row r="74" ht="15" customHeight="1">
      <c r="A74" t="s" s="99">
        <v>100</v>
      </c>
      <c r="B74" s="100"/>
      <c r="C74" s="92"/>
      <c r="D74" s="93"/>
      <c r="E74" s="13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2"/>
    </row>
    <row r="75" ht="60" customHeight="1">
      <c r="A75" t="s" s="117">
        <v>101</v>
      </c>
      <c r="B75" s="100"/>
      <c r="C75" s="92">
        <v>500</v>
      </c>
      <c r="D75" s="93"/>
      <c r="E75" s="13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2"/>
    </row>
    <row r="76" ht="15" customHeight="1">
      <c r="A76" t="s" s="99">
        <v>102</v>
      </c>
      <c r="B76" s="100"/>
      <c r="C76" s="92">
        <v>700</v>
      </c>
      <c r="D76" s="93"/>
      <c r="E76" s="13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2"/>
    </row>
    <row r="77" ht="15" customHeight="1">
      <c r="A77" t="s" s="99">
        <v>103</v>
      </c>
      <c r="B77" s="100"/>
      <c r="C77" s="92">
        <f>(7*9)*18</f>
        <v>1134</v>
      </c>
      <c r="D77" s="93"/>
      <c r="E77" s="13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2"/>
    </row>
    <row r="78" ht="15" customHeight="1">
      <c r="A78" s="118"/>
      <c r="B78" s="118"/>
      <c r="C78" s="119"/>
      <c r="D78" s="13"/>
      <c r="E78" s="13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2"/>
    </row>
    <row r="79" ht="15" customHeight="1">
      <c r="A79" s="120"/>
      <c r="B79" s="120"/>
      <c r="C79" s="120"/>
      <c r="D79" s="13"/>
      <c r="E79" s="13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2"/>
    </row>
    <row r="80" ht="15" customHeight="1">
      <c r="A80" t="s" s="121">
        <v>104</v>
      </c>
      <c r="B80" s="122"/>
      <c r="C80" s="123">
        <f>SUM(C65:C77)</f>
        <v>14231.5904</v>
      </c>
      <c r="D80" s="85"/>
      <c r="E80" s="13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2"/>
    </row>
    <row r="81" ht="15" customHeight="1">
      <c r="A81" t="s" s="124">
        <v>105</v>
      </c>
      <c r="B81" s="125"/>
      <c r="C81" s="126">
        <f>(C80*0.33)+C80</f>
        <v>18928.015232</v>
      </c>
      <c r="D81" s="127"/>
      <c r="E81" s="6"/>
      <c r="F81" s="6"/>
      <c r="G81" s="5"/>
      <c r="H81" s="5"/>
      <c r="I81" s="5"/>
      <c r="J81" s="5"/>
      <c r="K81" s="5"/>
      <c r="L81" s="5"/>
      <c r="M81" s="5"/>
      <c r="N81" s="5"/>
      <c r="O81" s="6"/>
      <c r="P81" s="5"/>
      <c r="Q81" s="5"/>
      <c r="R81" s="5"/>
      <c r="S81" s="6"/>
      <c r="T81" s="5"/>
      <c r="U81" s="5"/>
      <c r="V81" s="5"/>
      <c r="W81" s="6"/>
      <c r="X81" s="5"/>
      <c r="Y81" s="5"/>
      <c r="Z81" s="5"/>
      <c r="AA81" s="6"/>
      <c r="AB81" s="5"/>
      <c r="AC81" s="5"/>
      <c r="AD81" s="5"/>
      <c r="AE81" s="6"/>
      <c r="AF81" s="5"/>
      <c r="AG81" s="2"/>
      <c r="AH81" s="2"/>
    </row>
    <row r="82" ht="15" customHeight="1">
      <c r="A82" s="128"/>
      <c r="B82" s="128"/>
      <c r="C82" s="128"/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  <c r="O82" s="6"/>
      <c r="P82" s="5"/>
      <c r="Q82" s="5"/>
      <c r="R82" s="5"/>
      <c r="S82" s="6"/>
      <c r="T82" s="5"/>
      <c r="U82" s="5"/>
      <c r="V82" s="5"/>
      <c r="W82" s="6"/>
      <c r="X82" s="5"/>
      <c r="Y82" s="5"/>
      <c r="Z82" s="5"/>
      <c r="AA82" s="6"/>
      <c r="AB82" s="5"/>
      <c r="AC82" s="5"/>
      <c r="AD82" s="5"/>
      <c r="AE82" s="6"/>
      <c r="AF82" s="5"/>
      <c r="AG82" s="5"/>
      <c r="AH82" s="2"/>
    </row>
    <row r="83" ht="15" customHeight="1">
      <c r="A83" s="5"/>
      <c r="B83" s="5"/>
      <c r="C83" s="5"/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  <c r="O83" s="6"/>
      <c r="P83" s="5"/>
      <c r="Q83" s="5"/>
      <c r="R83" s="5"/>
      <c r="S83" s="6"/>
      <c r="T83" s="5"/>
      <c r="U83" s="5"/>
      <c r="V83" s="5"/>
      <c r="W83" s="6"/>
      <c r="X83" s="5"/>
      <c r="Y83" s="5"/>
      <c r="Z83" s="5"/>
      <c r="AA83" s="6"/>
      <c r="AB83" s="5"/>
      <c r="AC83" s="5"/>
      <c r="AD83" s="5"/>
      <c r="AE83" s="6"/>
      <c r="AF83" s="5"/>
      <c r="AG83" s="5"/>
      <c r="AH83" s="2"/>
    </row>
    <row r="84" ht="15" customHeight="1">
      <c r="A84" s="5"/>
      <c r="B84" s="5"/>
      <c r="C84" s="5"/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  <c r="O84" s="6"/>
      <c r="P84" s="5"/>
      <c r="Q84" s="5"/>
      <c r="R84" s="5"/>
      <c r="S84" s="6"/>
      <c r="T84" s="5"/>
      <c r="U84" s="5"/>
      <c r="V84" s="5"/>
      <c r="W84" s="6"/>
      <c r="X84" s="5"/>
      <c r="Y84" s="5"/>
      <c r="Z84" s="5"/>
      <c r="AA84" s="6"/>
      <c r="AB84" s="5"/>
      <c r="AC84" s="5"/>
      <c r="AD84" s="5"/>
      <c r="AE84" s="6"/>
      <c r="AF84" s="5"/>
      <c r="AG84" s="5"/>
      <c r="AH84" s="2"/>
    </row>
    <row r="85" ht="15" customHeight="1">
      <c r="A85" s="5"/>
      <c r="B85" s="5"/>
      <c r="C85" s="5"/>
      <c r="D85" s="6"/>
      <c r="E85" s="6"/>
      <c r="F85" s="6"/>
      <c r="G85" s="5"/>
      <c r="H85" s="5"/>
      <c r="I85" s="5"/>
      <c r="J85" s="5"/>
      <c r="K85" s="5"/>
      <c r="L85" s="5"/>
      <c r="M85" s="5"/>
      <c r="N85" s="5"/>
      <c r="O85" s="6"/>
      <c r="P85" s="5"/>
      <c r="Q85" s="5"/>
      <c r="R85" s="5"/>
      <c r="S85" s="6"/>
      <c r="T85" s="5"/>
      <c r="U85" s="5"/>
      <c r="V85" s="5"/>
      <c r="W85" s="6"/>
      <c r="X85" s="5"/>
      <c r="Y85" s="5"/>
      <c r="Z85" s="5"/>
      <c r="AA85" s="6"/>
      <c r="AB85" s="5"/>
      <c r="AC85" s="5"/>
      <c r="AD85" s="5"/>
      <c r="AE85" s="6"/>
      <c r="AF85" s="5"/>
      <c r="AG85" s="5"/>
      <c r="AH85" s="2"/>
    </row>
    <row r="86" ht="15" customHeight="1">
      <c r="A86" s="5"/>
      <c r="B86" s="5"/>
      <c r="C86" s="5"/>
      <c r="D86" s="6"/>
      <c r="E86" s="6"/>
      <c r="F86" s="6"/>
      <c r="G86" s="5"/>
      <c r="H86" s="5"/>
      <c r="I86" s="5"/>
      <c r="J86" s="5"/>
      <c r="K86" s="5"/>
      <c r="L86" s="5"/>
      <c r="M86" s="5"/>
      <c r="N86" s="5"/>
      <c r="O86" s="6"/>
      <c r="P86" s="5"/>
      <c r="Q86" s="5"/>
      <c r="R86" s="5"/>
      <c r="S86" s="6"/>
      <c r="T86" s="5"/>
      <c r="U86" s="5"/>
      <c r="V86" s="5"/>
      <c r="W86" s="6"/>
      <c r="X86" s="5"/>
      <c r="Y86" s="5"/>
      <c r="Z86" s="5"/>
      <c r="AA86" s="6"/>
      <c r="AB86" s="5"/>
      <c r="AC86" s="5"/>
      <c r="AD86" s="5"/>
      <c r="AE86" s="6"/>
      <c r="AF86" s="5"/>
      <c r="AG86" s="5"/>
      <c r="AH86" s="2"/>
    </row>
    <row r="87" ht="15" customHeight="1">
      <c r="A87" s="5"/>
      <c r="B87" s="5"/>
      <c r="C87" s="5"/>
      <c r="D87" s="6"/>
      <c r="E87" s="6"/>
      <c r="F87" s="6"/>
      <c r="G87" s="5"/>
      <c r="H87" s="5"/>
      <c r="I87" s="5"/>
      <c r="J87" s="5"/>
      <c r="K87" s="5"/>
      <c r="L87" s="5"/>
      <c r="M87" s="5"/>
      <c r="N87" s="5"/>
      <c r="O87" s="6"/>
      <c r="P87" s="5"/>
      <c r="Q87" s="5"/>
      <c r="R87" s="5"/>
      <c r="S87" s="6"/>
      <c r="T87" s="5"/>
      <c r="U87" s="5"/>
      <c r="V87" s="5"/>
      <c r="W87" s="6"/>
      <c r="X87" s="5"/>
      <c r="Y87" s="5"/>
      <c r="Z87" s="5"/>
      <c r="AA87" s="6"/>
      <c r="AB87" s="5"/>
      <c r="AC87" s="5"/>
      <c r="AD87" s="5"/>
      <c r="AE87" s="6"/>
      <c r="AF87" s="5"/>
      <c r="AG87" s="5"/>
      <c r="AH87" s="2"/>
    </row>
    <row r="88" ht="15" customHeight="1">
      <c r="A88" s="5"/>
      <c r="B88" s="5"/>
      <c r="C88" s="5"/>
      <c r="D88" s="6"/>
      <c r="E88" s="6"/>
      <c r="F88" s="6"/>
      <c r="G88" s="5"/>
      <c r="H88" s="5"/>
      <c r="I88" s="5"/>
      <c r="J88" s="5"/>
      <c r="K88" s="5"/>
      <c r="L88" s="5"/>
      <c r="M88" s="5"/>
      <c r="N88" s="5"/>
      <c r="O88" s="6"/>
      <c r="P88" s="5"/>
      <c r="Q88" s="5"/>
      <c r="R88" s="5"/>
      <c r="S88" s="6"/>
      <c r="T88" s="5"/>
      <c r="U88" s="5"/>
      <c r="V88" s="5"/>
      <c r="W88" s="6"/>
      <c r="X88" s="5"/>
      <c r="Y88" s="5"/>
      <c r="Z88" s="5"/>
      <c r="AA88" s="6"/>
      <c r="AB88" s="5"/>
      <c r="AC88" s="5"/>
      <c r="AD88" s="5"/>
      <c r="AE88" s="6"/>
      <c r="AF88" s="5"/>
      <c r="AG88" s="5"/>
      <c r="AH88" s="2"/>
    </row>
    <row r="89" ht="15" customHeight="1">
      <c r="A89" s="5"/>
      <c r="B89" s="5"/>
      <c r="C89" s="5"/>
      <c r="D89" s="6"/>
      <c r="E89" s="6"/>
      <c r="F89" s="6"/>
      <c r="G89" s="5"/>
      <c r="H89" s="5"/>
      <c r="I89" s="5"/>
      <c r="J89" s="5"/>
      <c r="K89" s="5"/>
      <c r="L89" s="5"/>
      <c r="M89" s="5"/>
      <c r="N89" s="5"/>
      <c r="O89" s="6"/>
      <c r="P89" s="5"/>
      <c r="Q89" s="5"/>
      <c r="R89" s="5"/>
      <c r="S89" s="6"/>
      <c r="T89" s="5"/>
      <c r="U89" s="5"/>
      <c r="V89" s="5"/>
      <c r="W89" s="6"/>
      <c r="X89" s="5"/>
      <c r="Y89" s="5"/>
      <c r="Z89" s="5"/>
      <c r="AA89" s="6"/>
      <c r="AB89" s="5"/>
      <c r="AC89" s="5"/>
      <c r="AD89" s="5"/>
      <c r="AE89" s="6"/>
      <c r="AF89" s="5"/>
      <c r="AG89" s="5"/>
      <c r="AH89" s="2"/>
    </row>
  </sheetData>
  <mergeCells count="41">
    <mergeCell ref="I73:K73"/>
    <mergeCell ref="I72:K72"/>
    <mergeCell ref="I66:K66"/>
    <mergeCell ref="I65:K65"/>
    <mergeCell ref="F73:H73"/>
    <mergeCell ref="F72:H72"/>
    <mergeCell ref="F71:H71"/>
    <mergeCell ref="F70:H70"/>
    <mergeCell ref="F69:H69"/>
    <mergeCell ref="F68:H68"/>
    <mergeCell ref="F67:H67"/>
    <mergeCell ref="F66:H66"/>
    <mergeCell ref="F65:H65"/>
    <mergeCell ref="F64:I64"/>
    <mergeCell ref="L69:N69"/>
    <mergeCell ref="L68:N68"/>
    <mergeCell ref="L67:N67"/>
    <mergeCell ref="L73:N73"/>
    <mergeCell ref="L72:N72"/>
    <mergeCell ref="L71:N71"/>
    <mergeCell ref="L70:N70"/>
    <mergeCell ref="L66:N66"/>
    <mergeCell ref="L65:N65"/>
    <mergeCell ref="I67:K67"/>
    <mergeCell ref="O66:Q66"/>
    <mergeCell ref="O65:Q65"/>
    <mergeCell ref="O64:Q64"/>
    <mergeCell ref="L64:N64"/>
    <mergeCell ref="J64:K64"/>
    <mergeCell ref="I68:K68"/>
    <mergeCell ref="E60:N60"/>
    <mergeCell ref="O67:Q67"/>
    <mergeCell ref="O71:Q71"/>
    <mergeCell ref="I71:K71"/>
    <mergeCell ref="O70:Q70"/>
    <mergeCell ref="I70:K70"/>
    <mergeCell ref="O69:Q69"/>
    <mergeCell ref="I69:K69"/>
    <mergeCell ref="O68:Q68"/>
    <mergeCell ref="O73:Q73"/>
    <mergeCell ref="O72:Q72"/>
  </mergeCells>
  <pageMargins left="0.7" right="0.7" top="0.75" bottom="0.75" header="0.3" footer="0.3"/>
  <pageSetup firstPageNumber="1" fitToHeight="1" fitToWidth="1" scale="5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29" customWidth="1"/>
    <col min="2" max="2" width="8.85156" style="129" customWidth="1"/>
    <col min="3" max="3" width="8.85156" style="129" customWidth="1"/>
    <col min="4" max="4" width="8.85156" style="129" customWidth="1"/>
    <col min="5" max="5" width="8.85156" style="129" customWidth="1"/>
    <col min="6" max="256" width="8.85156" style="129" customWidth="1"/>
  </cols>
  <sheetData>
    <row r="1" ht="15" customHeight="1">
      <c r="A1" s="2"/>
      <c r="B1" s="2"/>
      <c r="C1" s="2"/>
      <c r="D1" s="2"/>
      <c r="E1" s="2"/>
    </row>
    <row r="2" ht="15" customHeight="1">
      <c r="A2" s="2"/>
      <c r="B2" s="2"/>
      <c r="C2" s="2"/>
      <c r="D2" s="2"/>
      <c r="E2" s="2"/>
    </row>
    <row r="3" ht="15" customHeight="1">
      <c r="A3" s="2"/>
      <c r="B3" s="2"/>
      <c r="C3" s="2"/>
      <c r="D3" s="2"/>
      <c r="E3" s="2"/>
    </row>
    <row r="4" ht="15" customHeight="1">
      <c r="A4" s="2"/>
      <c r="B4" s="2"/>
      <c r="C4" s="2"/>
      <c r="D4" s="2"/>
      <c r="E4" s="2"/>
    </row>
    <row r="5" ht="15" customHeight="1">
      <c r="A5" s="2"/>
      <c r="B5" s="2"/>
      <c r="C5" s="2"/>
      <c r="D5" s="2"/>
      <c r="E5" s="2"/>
    </row>
    <row r="6" ht="15" customHeight="1">
      <c r="A6" s="2"/>
      <c r="B6" s="2"/>
      <c r="C6" s="2"/>
      <c r="D6" s="2"/>
      <c r="E6" s="2"/>
    </row>
    <row r="7" ht="15" customHeight="1">
      <c r="A7" s="2"/>
      <c r="B7" s="2"/>
      <c r="C7" s="2"/>
      <c r="D7" s="2"/>
      <c r="E7" s="2"/>
    </row>
    <row r="8" ht="15" customHeight="1">
      <c r="A8" s="2"/>
      <c r="B8" s="2"/>
      <c r="C8" s="2"/>
      <c r="D8" s="2"/>
      <c r="E8" s="2"/>
    </row>
    <row r="9" ht="15" customHeight="1">
      <c r="A9" s="2"/>
      <c r="B9" s="2"/>
      <c r="C9" s="2"/>
      <c r="D9" s="2"/>
      <c r="E9" s="2"/>
    </row>
    <row r="10" ht="15" customHeight="1">
      <c r="A10" s="2"/>
      <c r="B10" s="2"/>
      <c r="C10" s="2"/>
      <c r="D10" s="2"/>
      <c r="E10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30" customWidth="1"/>
    <col min="2" max="2" width="8.85156" style="130" customWidth="1"/>
    <col min="3" max="3" width="8.85156" style="130" customWidth="1"/>
    <col min="4" max="4" width="8.85156" style="130" customWidth="1"/>
    <col min="5" max="5" width="8.85156" style="130" customWidth="1"/>
    <col min="6" max="256" width="8.85156" style="130" customWidth="1"/>
  </cols>
  <sheetData>
    <row r="1" ht="15" customHeight="1">
      <c r="A1" s="2"/>
      <c r="B1" s="2"/>
      <c r="C1" s="2"/>
      <c r="D1" s="2"/>
      <c r="E1" s="2"/>
    </row>
    <row r="2" ht="15" customHeight="1">
      <c r="A2" s="2"/>
      <c r="B2" s="2"/>
      <c r="C2" s="2"/>
      <c r="D2" s="2"/>
      <c r="E2" s="2"/>
    </row>
    <row r="3" ht="15" customHeight="1">
      <c r="A3" s="2"/>
      <c r="B3" s="2"/>
      <c r="C3" s="2"/>
      <c r="D3" s="2"/>
      <c r="E3" s="2"/>
    </row>
    <row r="4" ht="15" customHeight="1">
      <c r="A4" s="2"/>
      <c r="B4" s="2"/>
      <c r="C4" s="2"/>
      <c r="D4" s="2"/>
      <c r="E4" s="2"/>
    </row>
    <row r="5" ht="15" customHeight="1">
      <c r="A5" s="2"/>
      <c r="B5" s="2"/>
      <c r="C5" s="2"/>
      <c r="D5" s="2"/>
      <c r="E5" s="2"/>
    </row>
    <row r="6" ht="15" customHeight="1">
      <c r="A6" s="2"/>
      <c r="B6" s="2"/>
      <c r="C6" s="2"/>
      <c r="D6" s="2"/>
      <c r="E6" s="2"/>
    </row>
    <row r="7" ht="15" customHeight="1">
      <c r="A7" s="2"/>
      <c r="B7" s="2"/>
      <c r="C7" s="2"/>
      <c r="D7" s="2"/>
      <c r="E7" s="2"/>
    </row>
    <row r="8" ht="15" customHeight="1">
      <c r="A8" s="2"/>
      <c r="B8" s="2"/>
      <c r="C8" s="2"/>
      <c r="D8" s="2"/>
      <c r="E8" s="2"/>
    </row>
    <row r="9" ht="15" customHeight="1">
      <c r="A9" s="2"/>
      <c r="B9" s="2"/>
      <c r="C9" s="2"/>
      <c r="D9" s="2"/>
      <c r="E9" s="2"/>
    </row>
    <row r="10" ht="15" customHeight="1">
      <c r="A10" s="2"/>
      <c r="B10" s="2"/>
      <c r="C10" s="2"/>
      <c r="D10" s="2"/>
      <c r="E10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